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6379E92D-9980-4E02-88DD-9BA8C54CC80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able 1 Cap Impt by Type" sheetId="1" r:id="rId1"/>
    <sheet name="Table 2 Cap Import by Sector" sheetId="2" r:id="rId2"/>
    <sheet name="Table 3 Cap Import by Origin " sheetId="3" r:id="rId3"/>
    <sheet name="Tab 4 By destination " sheetId="5" r:id="rId4"/>
    <sheet name="Tab 5 By Bank" sheetId="6" r:id="rId5"/>
    <sheet name="Table 4 Cap import by Banks" sheetId="4" state="hidden" r:id="rId6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L8" i="2" l="1"/>
  <c r="AL27" i="2"/>
  <c r="AM11" i="2"/>
  <c r="AM12" i="2"/>
  <c r="AM13" i="2"/>
  <c r="AM14" i="2"/>
  <c r="AM16" i="2"/>
  <c r="AM17" i="2"/>
  <c r="AM18" i="2"/>
  <c r="AM19" i="2"/>
  <c r="AM20" i="2"/>
  <c r="AM23" i="2"/>
  <c r="AM24" i="2"/>
  <c r="AM27" i="2"/>
  <c r="AL11" i="2"/>
  <c r="AL13" i="2"/>
  <c r="AL14" i="2"/>
  <c r="AL15" i="2"/>
  <c r="AL16" i="2"/>
  <c r="AL18" i="2"/>
  <c r="AL19" i="2"/>
  <c r="AL20" i="2"/>
  <c r="AL23" i="2"/>
  <c r="AL24" i="2"/>
  <c r="AL25" i="2"/>
  <c r="AM10" i="2"/>
  <c r="AL10" i="2"/>
  <c r="AM9" i="2"/>
  <c r="AM8" i="2"/>
  <c r="AM7" i="2"/>
  <c r="AL7" i="2"/>
  <c r="AM6" i="2"/>
  <c r="AL6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H27" i="2"/>
  <c r="AB5" i="2"/>
  <c r="AK27" i="2"/>
  <c r="AA27" i="2"/>
  <c r="AC27" i="2"/>
  <c r="AE27" i="2"/>
  <c r="AG27" i="2"/>
  <c r="AI27" i="2" s="1"/>
  <c r="AH7" i="1"/>
  <c r="AH6" i="1"/>
  <c r="AH8" i="1"/>
  <c r="AH9" i="1"/>
  <c r="AH10" i="1"/>
  <c r="AH11" i="1"/>
  <c r="AH12" i="1"/>
  <c r="AH13" i="1"/>
  <c r="AH14" i="1"/>
  <c r="AH15" i="1"/>
  <c r="AH16" i="1"/>
  <c r="AI4" i="1"/>
  <c r="AG4" i="1"/>
  <c r="AE4" i="1"/>
  <c r="AC4" i="1"/>
  <c r="G25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4" i="6"/>
  <c r="E25" i="6"/>
  <c r="C25" i="6"/>
  <c r="D23" i="5"/>
  <c r="C23" i="5"/>
  <c r="B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3" i="5" s="1"/>
  <c r="D82" i="3"/>
  <c r="C82" i="3"/>
  <c r="B82" i="3"/>
  <c r="E82" i="3" s="1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AN21" i="2"/>
  <c r="AL6" i="1"/>
  <c r="AL7" i="1"/>
  <c r="AL8" i="1"/>
  <c r="AL9" i="1"/>
  <c r="AL10" i="1"/>
  <c r="AL11" i="1"/>
  <c r="AL12" i="1"/>
  <c r="AL14" i="1"/>
  <c r="AL16" i="1"/>
  <c r="AL17" i="1"/>
  <c r="AK6" i="1"/>
  <c r="AK8" i="1"/>
  <c r="AK9" i="1"/>
  <c r="AK10" i="1"/>
  <c r="AK11" i="1"/>
  <c r="AK12" i="1"/>
  <c r="AK14" i="1"/>
  <c r="AK16" i="1"/>
  <c r="AJ12" i="1"/>
  <c r="AJ8" i="1"/>
  <c r="Z5" i="1" l="1"/>
  <c r="AJ5" i="1" l="1"/>
  <c r="AN8" i="2" l="1"/>
  <c r="AN13" i="2"/>
  <c r="AN25" i="2"/>
  <c r="AN17" i="2"/>
  <c r="AN6" i="2"/>
  <c r="AN22" i="2"/>
  <c r="AN19" i="2"/>
  <c r="AN15" i="2"/>
  <c r="AN11" i="2"/>
  <c r="AN7" i="2"/>
  <c r="AN24" i="2"/>
  <c r="AN23" i="2"/>
  <c r="AN20" i="2"/>
  <c r="AN18" i="2"/>
  <c r="AN16" i="2"/>
  <c r="AN14" i="2"/>
  <c r="AN12" i="2"/>
  <c r="AN10" i="2"/>
  <c r="AN27" i="2" l="1"/>
  <c r="AF12" i="1"/>
  <c r="AF8" i="1"/>
  <c r="AF5" i="1"/>
  <c r="AK5" i="1" l="1"/>
  <c r="AH5" i="1"/>
  <c r="AF17" i="1"/>
  <c r="AH17" i="1" l="1"/>
  <c r="AK17" i="1"/>
  <c r="AD12" i="1"/>
  <c r="AD8" i="1"/>
  <c r="AD5" i="1"/>
  <c r="AD17" i="1" l="1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3" i="2"/>
  <c r="Z22" i="2"/>
  <c r="Z24" i="2"/>
  <c r="Z25" i="2"/>
  <c r="Z26" i="2"/>
  <c r="Z6" i="2"/>
  <c r="AB12" i="1" l="1"/>
  <c r="AB8" i="1"/>
  <c r="AB5" i="1"/>
  <c r="AB17" i="1" l="1"/>
  <c r="Z12" i="1"/>
  <c r="Z8" i="1"/>
  <c r="AL5" i="1" l="1"/>
  <c r="Z17" i="1"/>
  <c r="C31" i="4"/>
  <c r="D31" i="4"/>
  <c r="E31" i="4"/>
  <c r="K28" i="4"/>
  <c r="K29" i="4"/>
  <c r="K30" i="4"/>
  <c r="H31" i="4"/>
  <c r="I31" i="4"/>
  <c r="J31" i="4"/>
  <c r="P21" i="4"/>
  <c r="P30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W28" i="4" s="1"/>
  <c r="U29" i="4"/>
  <c r="U30" i="4"/>
  <c r="U5" i="4"/>
  <c r="F5" i="4"/>
  <c r="X27" i="2"/>
  <c r="Y27" i="2"/>
  <c r="Y16" i="1"/>
  <c r="Y15" i="1"/>
  <c r="Y14" i="1"/>
  <c r="Y13" i="1"/>
  <c r="Y11" i="1"/>
  <c r="Y10" i="1"/>
  <c r="Y9" i="1"/>
  <c r="Y7" i="1"/>
  <c r="Y6" i="1"/>
  <c r="X12" i="1"/>
  <c r="X8" i="1"/>
  <c r="X5" i="1"/>
  <c r="F31" i="4" l="1"/>
  <c r="G5" i="4" s="1"/>
  <c r="G29" i="4"/>
  <c r="G31" i="4"/>
  <c r="U31" i="4"/>
  <c r="V23" i="4" s="1"/>
  <c r="P16" i="4"/>
  <c r="P17" i="4"/>
  <c r="P18" i="4"/>
  <c r="P19" i="4"/>
  <c r="P20" i="4"/>
  <c r="P22" i="4"/>
  <c r="P23" i="4"/>
  <c r="P24" i="4"/>
  <c r="P25" i="4"/>
  <c r="P26" i="4"/>
  <c r="P27" i="4"/>
  <c r="P29" i="4"/>
  <c r="P14" i="4"/>
  <c r="P15" i="4"/>
  <c r="G28" i="4" l="1"/>
  <c r="W29" i="4"/>
  <c r="V22" i="4"/>
  <c r="V11" i="4"/>
  <c r="V19" i="4"/>
  <c r="V6" i="4"/>
  <c r="V30" i="4"/>
  <c r="V10" i="4"/>
  <c r="V5" i="4"/>
  <c r="V31" i="4"/>
  <c r="V13" i="4"/>
  <c r="V8" i="4"/>
  <c r="V20" i="4"/>
  <c r="V16" i="4"/>
  <c r="V28" i="4"/>
  <c r="V12" i="4"/>
  <c r="V24" i="4"/>
  <c r="V9" i="4"/>
  <c r="V17" i="4"/>
  <c r="V29" i="4"/>
  <c r="V18" i="4"/>
  <c r="V7" i="4"/>
  <c r="V27" i="4"/>
  <c r="V14" i="4"/>
  <c r="V21" i="4"/>
  <c r="V26" i="4"/>
  <c r="V15" i="4"/>
  <c r="V25" i="4"/>
  <c r="P9" i="4"/>
  <c r="P10" i="4"/>
  <c r="P11" i="4"/>
  <c r="P12" i="4"/>
  <c r="P13" i="4"/>
  <c r="P6" i="4"/>
  <c r="P7" i="4"/>
  <c r="P8" i="4"/>
  <c r="P5" i="4"/>
  <c r="K5" i="4"/>
  <c r="W5" i="4" l="1"/>
  <c r="P31" i="4"/>
  <c r="Q11" i="4" s="1"/>
  <c r="W12" i="1"/>
  <c r="W8" i="1"/>
  <c r="W5" i="1"/>
  <c r="Q5" i="4" l="1"/>
  <c r="Q7" i="4"/>
  <c r="Q9" i="4"/>
  <c r="Q12" i="4"/>
  <c r="Q13" i="4"/>
  <c r="Q8" i="4"/>
  <c r="Q10" i="4"/>
  <c r="Y12" i="1"/>
  <c r="Y5" i="1"/>
  <c r="Q31" i="4"/>
  <c r="Q28" i="4"/>
  <c r="Q30" i="4"/>
  <c r="Q21" i="4"/>
  <c r="Q18" i="4"/>
  <c r="Q29" i="4"/>
  <c r="Q20" i="4"/>
  <c r="Q15" i="4"/>
  <c r="Q14" i="4"/>
  <c r="Q24" i="4"/>
  <c r="Q16" i="4"/>
  <c r="Q22" i="4"/>
  <c r="Q23" i="4"/>
  <c r="Q26" i="4"/>
  <c r="Q25" i="4"/>
  <c r="Q27" i="4"/>
  <c r="Q19" i="4"/>
  <c r="Q17" i="4"/>
  <c r="Q6" i="4"/>
  <c r="W17" i="1"/>
  <c r="Y8" i="1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U17" i="1"/>
  <c r="V27" i="2"/>
  <c r="W27" i="2"/>
  <c r="Z27" i="2" l="1"/>
  <c r="K31" i="4"/>
  <c r="L19" i="4" s="1"/>
  <c r="V17" i="1"/>
  <c r="Y17" i="1" s="1"/>
  <c r="L10" i="4" l="1"/>
  <c r="L27" i="4"/>
  <c r="L18" i="4"/>
  <c r="L26" i="4"/>
  <c r="L11" i="4"/>
  <c r="L17" i="4"/>
  <c r="L21" i="4"/>
  <c r="L31" i="4"/>
  <c r="L28" i="4"/>
  <c r="L5" i="4"/>
  <c r="W31" i="4"/>
  <c r="L29" i="4"/>
  <c r="L16" i="4"/>
  <c r="L6" i="4"/>
  <c r="L14" i="4"/>
  <c r="L22" i="4"/>
  <c r="L13" i="4"/>
  <c r="L7" i="4"/>
  <c r="L15" i="4"/>
  <c r="L23" i="4"/>
  <c r="L9" i="4"/>
  <c r="L25" i="4"/>
  <c r="L12" i="4"/>
  <c r="L30" i="4"/>
  <c r="L8" i="4"/>
  <c r="L24" i="4"/>
  <c r="L20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G7" i="4" l="1"/>
  <c r="W7" i="4"/>
  <c r="X7" i="4" s="1"/>
  <c r="G11" i="4"/>
  <c r="W11" i="4"/>
  <c r="X11" i="4" s="1"/>
  <c r="G15" i="4"/>
  <c r="W15" i="4"/>
  <c r="X15" i="4" s="1"/>
  <c r="G19" i="4"/>
  <c r="W19" i="4"/>
  <c r="X19" i="4" s="1"/>
  <c r="G23" i="4"/>
  <c r="W23" i="4"/>
  <c r="X23" i="4" s="1"/>
  <c r="G27" i="4"/>
  <c r="W27" i="4"/>
  <c r="X27" i="4" s="1"/>
  <c r="G8" i="4"/>
  <c r="W8" i="4"/>
  <c r="X8" i="4" s="1"/>
  <c r="G12" i="4"/>
  <c r="W12" i="4"/>
  <c r="X12" i="4" s="1"/>
  <c r="G16" i="4"/>
  <c r="W16" i="4"/>
  <c r="X16" i="4" s="1"/>
  <c r="G20" i="4"/>
  <c r="W20" i="4"/>
  <c r="X20" i="4" s="1"/>
  <c r="G24" i="4"/>
  <c r="W24" i="4"/>
  <c r="X24" i="4" s="1"/>
  <c r="X31" i="4"/>
  <c r="X28" i="4"/>
  <c r="X29" i="4"/>
  <c r="X5" i="4"/>
  <c r="G9" i="4"/>
  <c r="W9" i="4"/>
  <c r="X9" i="4" s="1"/>
  <c r="G13" i="4"/>
  <c r="W13" i="4"/>
  <c r="X13" i="4" s="1"/>
  <c r="G17" i="4"/>
  <c r="W17" i="4"/>
  <c r="X17" i="4" s="1"/>
  <c r="G21" i="4"/>
  <c r="W21" i="4"/>
  <c r="X21" i="4" s="1"/>
  <c r="G25" i="4"/>
  <c r="W25" i="4"/>
  <c r="X25" i="4" s="1"/>
  <c r="G6" i="4"/>
  <c r="W6" i="4"/>
  <c r="X6" i="4" s="1"/>
  <c r="G10" i="4"/>
  <c r="W10" i="4"/>
  <c r="X10" i="4" s="1"/>
  <c r="G14" i="4"/>
  <c r="W14" i="4"/>
  <c r="X14" i="4" s="1"/>
  <c r="G18" i="4"/>
  <c r="W18" i="4"/>
  <c r="X18" i="4" s="1"/>
  <c r="G22" i="4"/>
  <c r="W22" i="4"/>
  <c r="X22" i="4" s="1"/>
  <c r="G26" i="4"/>
  <c r="W26" i="4"/>
  <c r="X26" i="4" s="1"/>
  <c r="F30" i="4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3" i="2"/>
  <c r="U22" i="2"/>
  <c r="U24" i="2"/>
  <c r="U25" i="2"/>
  <c r="U26" i="2"/>
  <c r="U27" i="2"/>
  <c r="U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3" i="2"/>
  <c r="N22" i="2"/>
  <c r="N24" i="2"/>
  <c r="N25" i="2"/>
  <c r="N26" i="2"/>
  <c r="N27" i="2"/>
  <c r="N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3" i="2"/>
  <c r="I22" i="2"/>
  <c r="I24" i="2"/>
  <c r="I25" i="2"/>
  <c r="I26" i="2"/>
  <c r="I27" i="2"/>
  <c r="I6" i="2"/>
  <c r="T17" i="1"/>
  <c r="O17" i="1"/>
  <c r="J17" i="1"/>
  <c r="T16" i="1"/>
  <c r="O16" i="1"/>
  <c r="J16" i="1"/>
  <c r="T15" i="1"/>
  <c r="O15" i="1"/>
  <c r="J15" i="1"/>
  <c r="T14" i="1"/>
  <c r="O14" i="1"/>
  <c r="J14" i="1"/>
  <c r="T13" i="1"/>
  <c r="O13" i="1"/>
  <c r="J13" i="1"/>
  <c r="T12" i="1"/>
  <c r="O12" i="1"/>
  <c r="J12" i="1"/>
  <c r="T11" i="1"/>
  <c r="O11" i="1"/>
  <c r="J11" i="1"/>
  <c r="T10" i="1"/>
  <c r="O10" i="1"/>
  <c r="J10" i="1"/>
  <c r="T9" i="1"/>
  <c r="O9" i="1"/>
  <c r="J9" i="1"/>
  <c r="T8" i="1"/>
  <c r="O8" i="1"/>
  <c r="J8" i="1"/>
  <c r="T7" i="1"/>
  <c r="O7" i="1"/>
  <c r="J7" i="1"/>
  <c r="T6" i="1"/>
  <c r="O6" i="1"/>
  <c r="J6" i="1"/>
  <c r="T5" i="1"/>
  <c r="O5" i="1"/>
  <c r="J5" i="1"/>
  <c r="G30" i="4" l="1"/>
  <c r="W30" i="4"/>
  <c r="X30" i="4" s="1"/>
</calcChain>
</file>

<file path=xl/sharedStrings.xml><?xml version="1.0" encoding="utf-8"?>
<sst xmlns="http://schemas.openxmlformats.org/spreadsheetml/2006/main" count="432" uniqueCount="229">
  <si>
    <t> </t>
  </si>
  <si>
    <t>Q3</t>
  </si>
  <si>
    <t>Q4</t>
  </si>
  <si>
    <t>Q1</t>
  </si>
  <si>
    <t>Q2</t>
  </si>
  <si>
    <t>Total 2014</t>
  </si>
  <si>
    <t>Total 2015</t>
  </si>
  <si>
    <t>Total 2016</t>
  </si>
  <si>
    <t>Foreign Direct Investment</t>
  </si>
  <si>
    <t>Equity</t>
  </si>
  <si>
    <t>Other Capital</t>
  </si>
  <si>
    <t>-</t>
  </si>
  <si>
    <t>Portfolio Investment</t>
  </si>
  <si>
    <t>Bonds</t>
  </si>
  <si>
    <t>Money market instruments</t>
  </si>
  <si>
    <t>Other Investment</t>
  </si>
  <si>
    <t>Trade credits</t>
  </si>
  <si>
    <t>Loans</t>
  </si>
  <si>
    <t>Currency deposits</t>
  </si>
  <si>
    <t>Other claims</t>
  </si>
  <si>
    <t>TOTAL </t>
  </si>
  <si>
    <t>Shares</t>
  </si>
  <si>
    <t>Agriculture</t>
  </si>
  <si>
    <t>Banking</t>
  </si>
  <si>
    <t>Brewering</t>
  </si>
  <si>
    <t>Construction</t>
  </si>
  <si>
    <t>Consultancy</t>
  </si>
  <si>
    <t>Drilling</t>
  </si>
  <si>
    <t>Electrical</t>
  </si>
  <si>
    <t>Financing</t>
  </si>
  <si>
    <t>Fishing</t>
  </si>
  <si>
    <t>I T Services</t>
  </si>
  <si>
    <t>Marketing</t>
  </si>
  <si>
    <t>Oil And Gas</t>
  </si>
  <si>
    <t>Servicing</t>
  </si>
  <si>
    <t>Hotels</t>
  </si>
  <si>
    <t>Telecomms</t>
  </si>
  <si>
    <t>Tanning</t>
  </si>
  <si>
    <t>Trading</t>
  </si>
  <si>
    <t>Transport</t>
  </si>
  <si>
    <t>Weaving</t>
  </si>
  <si>
    <t>TOTAL</t>
  </si>
  <si>
    <t>NIGER</t>
  </si>
  <si>
    <t>Table 4</t>
  </si>
  <si>
    <t>Capital Importation by Banks (US$) ( Q1 2017)</t>
  </si>
  <si>
    <t>S/No</t>
  </si>
  <si>
    <t>Name of Bank</t>
  </si>
  <si>
    <t>January</t>
  </si>
  <si>
    <t>February</t>
  </si>
  <si>
    <t>March</t>
  </si>
  <si>
    <t>Total Q1 2017</t>
  </si>
  <si>
    <t>Stanbic IBTC Bank Plc</t>
  </si>
  <si>
    <t>Citibank Nigeria Limited</t>
  </si>
  <si>
    <t>Standard Chartered Bank Nigeria Limited</t>
  </si>
  <si>
    <t>First City Monument Bank Plc</t>
  </si>
  <si>
    <t>Sterling Bank Plc</t>
  </si>
  <si>
    <t>Zenith Bank Plc</t>
  </si>
  <si>
    <t>Ecobank Nigeria Plc</t>
  </si>
  <si>
    <t>Guaranty Trust Bank Plc</t>
  </si>
  <si>
    <t>First Bank Of Nigeria Plc</t>
  </si>
  <si>
    <t>Heritage Banking Company Limited</t>
  </si>
  <si>
    <t>Access Bank Plc</t>
  </si>
  <si>
    <t>Union Bank of Nigeria Plc</t>
  </si>
  <si>
    <t>Fidelity Bank Plc</t>
  </si>
  <si>
    <t>Diamond Bank Plc</t>
  </si>
  <si>
    <t>United Bank For Africa Plc</t>
  </si>
  <si>
    <t>Unity Bank Plc</t>
  </si>
  <si>
    <t>Skye Bank Plc</t>
  </si>
  <si>
    <t>Keystone Bank Limited</t>
  </si>
  <si>
    <t>Rand Merchant Bank</t>
  </si>
  <si>
    <t>JAIZ BANK PLC</t>
  </si>
  <si>
    <t>Wema Bank Plc</t>
  </si>
  <si>
    <t>CORONATION MERCHANT BANK</t>
  </si>
  <si>
    <t>FBN Merchant Bank Limited</t>
  </si>
  <si>
    <t>April</t>
  </si>
  <si>
    <t>May</t>
  </si>
  <si>
    <t>June</t>
  </si>
  <si>
    <t>TABLE 2: Capital Importation by Sector/Nature of Business ($ million)</t>
  </si>
  <si>
    <t>Share of Q1 2017 Total</t>
  </si>
  <si>
    <t>Total Q2 2017</t>
  </si>
  <si>
    <t>Share of Q2 2017 Total</t>
  </si>
  <si>
    <t>July</t>
  </si>
  <si>
    <t>August</t>
  </si>
  <si>
    <t>September</t>
  </si>
  <si>
    <t>Total Q3 2017</t>
  </si>
  <si>
    <t>Total 2017</t>
  </si>
  <si>
    <t>Share of Q3 2017 Total</t>
  </si>
  <si>
    <t>October</t>
  </si>
  <si>
    <t>November</t>
  </si>
  <si>
    <t>December</t>
  </si>
  <si>
    <t>Total Q4 2017</t>
  </si>
  <si>
    <t>Share of Q4 2017 Total</t>
  </si>
  <si>
    <t>FSDH Merchant Bank Limited</t>
  </si>
  <si>
    <t xml:space="preserve">                                -  </t>
  </si>
  <si>
    <t>PROVIDUSBANK PLC</t>
  </si>
  <si>
    <t>Suntrust Bank Nigeria Ltd</t>
  </si>
  <si>
    <t xml:space="preserve">                                   -  </t>
  </si>
  <si>
    <r>
      <t> TABLE 1: Capital Importation by Type of Investment ($ million)</t>
    </r>
    <r>
      <rPr>
        <b/>
        <i/>
        <sz val="12"/>
        <color rgb="FF000000"/>
        <rFont val="Calibri"/>
        <family val="2"/>
        <scheme val="minor"/>
      </rPr>
      <t>  QUARTERLY 2013-2018</t>
    </r>
  </si>
  <si>
    <t xml:space="preserve">Q1 </t>
  </si>
  <si>
    <t>Afghanistan</t>
  </si>
  <si>
    <t>Armenia</t>
  </si>
  <si>
    <t>Australia</t>
  </si>
  <si>
    <t>Austria</t>
  </si>
  <si>
    <t>Bahamas</t>
  </si>
  <si>
    <t>Belgium</t>
  </si>
  <si>
    <t>Bermuda</t>
  </si>
  <si>
    <t>Botswana</t>
  </si>
  <si>
    <t>Brazil</t>
  </si>
  <si>
    <t>British Virgin Islands</t>
  </si>
  <si>
    <t>Bulgaria</t>
  </si>
  <si>
    <t>Canada</t>
  </si>
  <si>
    <t>Cameroon</t>
  </si>
  <si>
    <t>Cayman Islands</t>
  </si>
  <si>
    <t>China</t>
  </si>
  <si>
    <t>Congo</t>
  </si>
  <si>
    <t>Czech Republic</t>
  </si>
  <si>
    <t>Denmark</t>
  </si>
  <si>
    <t>Djibouti</t>
  </si>
  <si>
    <t>Egypt</t>
  </si>
  <si>
    <t>Finland</t>
  </si>
  <si>
    <t>France</t>
  </si>
  <si>
    <t>Gambia</t>
  </si>
  <si>
    <t>Germany</t>
  </si>
  <si>
    <t>Gibraltar</t>
  </si>
  <si>
    <t>Ghana</t>
  </si>
  <si>
    <t>Greece</t>
  </si>
  <si>
    <t>Hong Kong</t>
  </si>
  <si>
    <t>Hungary</t>
  </si>
  <si>
    <t>India</t>
  </si>
  <si>
    <t>Ireland</t>
  </si>
  <si>
    <t>Isle of Man</t>
  </si>
  <si>
    <t>Israel</t>
  </si>
  <si>
    <t>Italy</t>
  </si>
  <si>
    <t>Japan</t>
  </si>
  <si>
    <t>Kenya</t>
  </si>
  <si>
    <t>Lebanon</t>
  </si>
  <si>
    <t>Luxembourg</t>
  </si>
  <si>
    <t>Malaysia</t>
  </si>
  <si>
    <t>Malta</t>
  </si>
  <si>
    <t>Marshall Islands</t>
  </si>
  <si>
    <t>Mauritania</t>
  </si>
  <si>
    <t>Mauritius</t>
  </si>
  <si>
    <t>Morocco</t>
  </si>
  <si>
    <t>Netherlands</t>
  </si>
  <si>
    <t>Netherlands Antilles</t>
  </si>
  <si>
    <t>New Zealand</t>
  </si>
  <si>
    <t>Niger</t>
  </si>
  <si>
    <t>Norway</t>
  </si>
  <si>
    <t>Panama</t>
  </si>
  <si>
    <t>Poland</t>
  </si>
  <si>
    <t>Portugal</t>
  </si>
  <si>
    <t>Qatar</t>
  </si>
  <si>
    <t>Republic of South Africa</t>
  </si>
  <si>
    <t>Russian Federation</t>
  </si>
  <si>
    <t>Rwanda</t>
  </si>
  <si>
    <t>Saudi Arabia</t>
  </si>
  <si>
    <t>Seychelles</t>
  </si>
  <si>
    <t>Singapore</t>
  </si>
  <si>
    <t>Slovakia</t>
  </si>
  <si>
    <t>Spain</t>
  </si>
  <si>
    <t>Sweden</t>
  </si>
  <si>
    <t>Switzerland</t>
  </si>
  <si>
    <t>Turkey</t>
  </si>
  <si>
    <t>Uganda</t>
  </si>
  <si>
    <t>UKraine</t>
  </si>
  <si>
    <t>United Arab Emirates</t>
  </si>
  <si>
    <t>United Kingdom</t>
  </si>
  <si>
    <t>United States</t>
  </si>
  <si>
    <t>United Republic of Tanzania</t>
  </si>
  <si>
    <t>United States Virgin Islands</t>
  </si>
  <si>
    <t>Zambia</t>
  </si>
  <si>
    <t>qtr on qtr</t>
  </si>
  <si>
    <t>growth %</t>
  </si>
  <si>
    <t>yr on yr</t>
  </si>
  <si>
    <t>Total 2018</t>
  </si>
  <si>
    <t>Bouvet Island</t>
  </si>
  <si>
    <t>Q1 2019</t>
  </si>
  <si>
    <t>share of Q1 2019</t>
  </si>
  <si>
    <t>(qtr 4 on qtr 1 2019)</t>
  </si>
  <si>
    <t>(Q1 2018 on Q1 2019)</t>
  </si>
  <si>
    <t>Revised 2018</t>
  </si>
  <si>
    <t>Production/Manufacturing</t>
  </si>
  <si>
    <t>Q1 2019 CAPITAL IMPORTATION - ORIGIN OF INVESTMENT</t>
  </si>
  <si>
    <t>COUNTRY OF ORIGIN</t>
  </si>
  <si>
    <t>JANUARY</t>
  </si>
  <si>
    <t>FEBRUARY</t>
  </si>
  <si>
    <t>MARCH</t>
  </si>
  <si>
    <t>Andorra</t>
  </si>
  <si>
    <t>Cypus</t>
  </si>
  <si>
    <t>Jamaica</t>
  </si>
  <si>
    <t>Namibia</t>
  </si>
  <si>
    <t>Nigeria</t>
  </si>
  <si>
    <t>Taiwan, Province of China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</si>
  <si>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FIFX</t>
    </r>
  </si>
  <si>
    <t>Q1 2019 CAPITAL IMPORTATION DESTINATION OF INVESTMENT</t>
  </si>
  <si>
    <t>INVESTMENT LOCATION</t>
  </si>
  <si>
    <t>ABUJA (FCT)</t>
  </si>
  <si>
    <t>ADAMAWA</t>
  </si>
  <si>
    <t>AKWA-IBOM</t>
  </si>
  <si>
    <t>ANAMBRA</t>
  </si>
  <si>
    <t>BAUCHI</t>
  </si>
  <si>
    <t>BENUE</t>
  </si>
  <si>
    <t>BORNO</t>
  </si>
  <si>
    <t>CROSS RIVER</t>
  </si>
  <si>
    <t>DELTA</t>
  </si>
  <si>
    <t>IMO</t>
  </si>
  <si>
    <t>KADUNA</t>
  </si>
  <si>
    <t>KANO</t>
  </si>
  <si>
    <t>KATSINA</t>
  </si>
  <si>
    <t>KWARA</t>
  </si>
  <si>
    <t>LAGOS</t>
  </si>
  <si>
    <t>OGUN</t>
  </si>
  <si>
    <t>ONDO</t>
  </si>
  <si>
    <t>OYO</t>
  </si>
  <si>
    <t>RIVERS</t>
  </si>
  <si>
    <t>Q1 TOTAL</t>
  </si>
  <si>
    <t>Bank Name</t>
  </si>
  <si>
    <t>Amount ($)</t>
  </si>
  <si>
    <t>RAND MERCHANT BANK</t>
  </si>
  <si>
    <t>Ecobank Nigeria Ltd</t>
  </si>
  <si>
    <t>FBN MERCHANT BANK</t>
  </si>
  <si>
    <t>First Bank</t>
  </si>
  <si>
    <t>Sterling Bank</t>
  </si>
  <si>
    <t>Fidelity Bank</t>
  </si>
  <si>
    <t>Suntrust Bank Nigeria LTD</t>
  </si>
  <si>
    <t>Providus Bank</t>
  </si>
  <si>
    <t>Old</t>
  </si>
  <si>
    <t>old</t>
  </si>
  <si>
    <t>Note 2018 has been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</si>
</sst>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&quot;£&quot;#,##0.00;[Red]\-&quot;£&quot;#,##0.00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_)"/>
    <numFmt numFmtId="168" formatCode="#,##0.0_);\(#,##0.0\)"/>
    <numFmt numFmtId="169" formatCode="0.0000"/>
    <numFmt numFmtId="170" formatCode="_(* #,##0.000_);_(* \(#,##0.000\);_(* &quot;-&quot;??_);_(@_)"/>
    <numFmt numFmtId="171" formatCode="_(* #,##0.00000_);_(* \(#,##0.00000\);_(* &quot;-&quot;??_);_(@_)"/>
    <numFmt numFmtId="172" formatCode="mmmm\ \-\ yy"/>
  </numFmts>
  <fonts count="9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2"/>
      <name val="SWISS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64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0"/>
      <color rgb="FF000000"/>
      <name val="Lucida Sans Unicode"/>
      <family val="2"/>
    </font>
    <font>
      <sz val="11"/>
      <color theme="1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2"/>
      <color rgb="FFFF0000"/>
      <name val="Corbe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i/>
      <sz val="8"/>
      <color theme="1"/>
      <name val="Century Gothic"/>
      <family val="2"/>
    </font>
    <font>
      <b/>
      <i/>
      <sz val="8"/>
      <color theme="1"/>
      <name val="Century Gothic"/>
      <family val="2"/>
    </font>
    <font>
      <b/>
      <sz val="8"/>
      <name val="Corbel"/>
      <family val="2"/>
    </font>
    <font>
      <b/>
      <sz val="8"/>
      <color theme="1"/>
      <name val="Corbel"/>
      <family val="2"/>
    </font>
    <font>
      <sz val="8"/>
      <color theme="1"/>
      <name val="Corbel"/>
      <family val="2"/>
    </font>
    <font>
      <sz val="8"/>
      <name val="Corbel"/>
      <family val="2"/>
    </font>
    <font>
      <b/>
      <i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12"/>
      <color rgb="FFFF0000"/>
      <name val="Corbel"/>
      <family val="2"/>
    </font>
    <font>
      <b/>
      <sz val="22"/>
      <color theme="1"/>
      <name val="Century Gothic"/>
      <family val="2"/>
    </font>
    <font>
      <b/>
      <sz val="20"/>
      <color rgb="FFFFFFFF"/>
      <name val="Century Gothic"/>
      <family val="2"/>
    </font>
    <font>
      <b/>
      <sz val="16"/>
      <color rgb="FF000000"/>
      <name val="Century Gothic"/>
      <family val="2"/>
    </font>
    <font>
      <sz val="16"/>
      <color rgb="FF000000"/>
      <name val="Century Gothic"/>
      <family val="2"/>
    </font>
    <font>
      <b/>
      <sz val="20"/>
      <name val="Century Gothic"/>
      <family val="2"/>
    </font>
    <font>
      <b/>
      <sz val="20"/>
      <color rgb="FFFF0000"/>
      <name val="Century Gothic"/>
      <family val="2"/>
    </font>
    <font>
      <b/>
      <sz val="16"/>
      <color rgb="FFFF0000"/>
      <name val="Century Gothic"/>
      <family val="2"/>
    </font>
    <font>
      <sz val="22"/>
      <color indexed="8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2"/>
      <name val="Century Gothic"/>
      <family val="2"/>
    </font>
    <font>
      <b/>
      <sz val="22"/>
      <color rgb="FFFF0000"/>
      <name val="Century Gothic"/>
      <family val="2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8"/>
      <color rgb="FFFF0000"/>
      <name val="Century Gothic"/>
      <family val="2"/>
    </font>
    <font>
      <i/>
      <sz val="8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b/>
      <i/>
      <sz val="8"/>
      <color theme="4" tint="-0.499984740745262"/>
      <name val="Century Gothic"/>
      <family val="2"/>
    </font>
    <font>
      <sz val="8"/>
      <color theme="4" tint="-0.499984740745262"/>
      <name val="Calibri"/>
      <family val="2"/>
      <scheme val="minor"/>
    </font>
    <font>
      <i/>
      <sz val="8"/>
      <color theme="4" tint="-0.499984740745262"/>
      <name val="Century Gothic"/>
      <family val="2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498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808080"/>
      </right>
      <top/>
      <bottom style="thin">
        <color rgb="FFA6A6A6"/>
      </bottom>
      <diagonal/>
    </border>
    <border>
      <left style="thin">
        <color rgb="FF808080"/>
      </left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 style="thin">
        <color rgb="FF808080"/>
      </left>
      <right/>
      <top style="thin">
        <color rgb="FFA6A6A6"/>
      </top>
      <bottom/>
      <diagonal/>
    </border>
    <border>
      <left/>
      <right style="thin">
        <color rgb="FF808080"/>
      </right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808080"/>
      </right>
      <top style="thin">
        <color rgb="FFA6A6A6"/>
      </top>
      <bottom style="thin">
        <color rgb="FFA6A6A6"/>
      </bottom>
      <diagonal/>
    </border>
    <border>
      <left style="thin">
        <color rgb="FF808080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0"/>
      </bottom>
      <diagonal/>
    </border>
    <border>
      <left/>
      <right/>
      <top style="medium">
        <color indexed="64"/>
      </top>
      <bottom style="medium">
        <color indexed="0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22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167" fontId="16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6" fillId="24" borderId="34" applyNumberFormat="0" applyAlignment="0" applyProtection="0"/>
    <xf numFmtId="0" fontId="26" fillId="24" borderId="34" applyNumberFormat="0" applyAlignment="0" applyProtection="0"/>
    <xf numFmtId="0" fontId="27" fillId="25" borderId="35" applyNumberFormat="0" applyAlignment="0" applyProtection="0"/>
    <xf numFmtId="0" fontId="27" fillId="25" borderId="35" applyNumberForma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30" fillId="0" borderId="36" applyNumberFormat="0" applyFill="0" applyAlignment="0" applyProtection="0"/>
    <xf numFmtId="0" fontId="30" fillId="0" borderId="36" applyNumberFormat="0" applyFill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32" fillId="0" borderId="38" applyNumberFormat="0" applyFill="0" applyAlignment="0" applyProtection="0"/>
    <xf numFmtId="0" fontId="32" fillId="0" borderId="3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1" borderId="34" applyNumberFormat="0" applyAlignment="0" applyProtection="0"/>
    <xf numFmtId="0" fontId="33" fillId="11" borderId="34" applyNumberFormat="0" applyAlignment="0" applyProtection="0"/>
    <xf numFmtId="0" fontId="34" fillId="0" borderId="39" applyNumberFormat="0" applyFill="0" applyAlignment="0" applyProtection="0"/>
    <xf numFmtId="0" fontId="34" fillId="0" borderId="39" applyNumberFormat="0" applyFill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167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" fillId="0" borderId="0"/>
    <xf numFmtId="0" fontId="4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2" fillId="0" borderId="0"/>
    <xf numFmtId="0" fontId="1" fillId="0" borderId="0"/>
    <xf numFmtId="0" fontId="19" fillId="0" borderId="0"/>
    <xf numFmtId="0" fontId="19" fillId="0" borderId="0"/>
    <xf numFmtId="0" fontId="36" fillId="0" borderId="0"/>
    <xf numFmtId="0" fontId="1" fillId="0" borderId="0"/>
    <xf numFmtId="0" fontId="1" fillId="0" borderId="0"/>
    <xf numFmtId="169" fontId="16" fillId="0" borderId="0"/>
    <xf numFmtId="0" fontId="1" fillId="0" borderId="0"/>
    <xf numFmtId="0" fontId="1" fillId="0" borderId="0"/>
    <xf numFmtId="167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8" fillId="27" borderId="40" applyNumberFormat="0" applyFont="0" applyAlignment="0" applyProtection="0"/>
    <xf numFmtId="0" fontId="8" fillId="27" borderId="40" applyNumberFormat="0" applyFont="0" applyAlignment="0" applyProtection="0"/>
    <xf numFmtId="0" fontId="8" fillId="27" borderId="40" applyNumberFormat="0" applyFont="0" applyAlignment="0" applyProtection="0"/>
    <xf numFmtId="0" fontId="37" fillId="24" borderId="41" applyNumberFormat="0" applyAlignment="0" applyProtection="0"/>
    <xf numFmtId="0" fontId="37" fillId="24" borderId="41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2" applyNumberFormat="0" applyFill="0" applyAlignment="0" applyProtection="0"/>
    <xf numFmtId="0" fontId="39" fillId="0" borderId="42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0"/>
    <xf numFmtId="0" fontId="1" fillId="0" borderId="0"/>
    <xf numFmtId="9" fontId="1" fillId="0" borderId="0" applyFont="0" applyFill="0" applyBorder="0" applyAlignment="0" applyProtection="0"/>
  </cellStyleXfs>
  <cellXfs count="378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6" fontId="6" fillId="2" borderId="2" xfId="1" applyFont="1" applyFill="1" applyBorder="1" applyAlignment="1">
      <alignment wrapText="1"/>
    </xf>
    <xf numFmtId="0" fontId="7" fillId="0" borderId="2" xfId="0" applyFont="1" applyBorder="1" applyAlignment="1">
      <alignment wrapText="1"/>
    </xf>
    <xf numFmtId="0" fontId="5" fillId="0" borderId="2" xfId="0" quotePrefix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0" fillId="0" borderId="0" xfId="0" applyFill="1"/>
    <xf numFmtId="0" fontId="0" fillId="0" borderId="15" xfId="2" applyFont="1" applyFill="1" applyBorder="1"/>
    <xf numFmtId="0" fontId="2" fillId="0" borderId="0" xfId="0" applyFont="1"/>
    <xf numFmtId="0" fontId="9" fillId="0" borderId="0" xfId="2" applyFont="1" applyFill="1" applyAlignment="1">
      <alignment horizontal="left"/>
    </xf>
    <xf numFmtId="0" fontId="10" fillId="0" borderId="0" xfId="2" applyFont="1" applyFill="1"/>
    <xf numFmtId="0" fontId="10" fillId="2" borderId="0" xfId="2" applyFont="1" applyFill="1"/>
    <xf numFmtId="0" fontId="10" fillId="0" borderId="0" xfId="0" applyFont="1"/>
    <xf numFmtId="0" fontId="12" fillId="0" borderId="19" xfId="2" applyFont="1" applyFill="1" applyBorder="1" applyAlignment="1">
      <alignment horizontal="center"/>
    </xf>
    <xf numFmtId="0" fontId="12" fillId="0" borderId="20" xfId="2" applyFont="1" applyFill="1" applyBorder="1" applyAlignment="1">
      <alignment horizontal="center"/>
    </xf>
    <xf numFmtId="0" fontId="13" fillId="0" borderId="20" xfId="2" applyFont="1" applyFill="1" applyBorder="1"/>
    <xf numFmtId="0" fontId="13" fillId="0" borderId="21" xfId="2" applyFont="1" applyFill="1" applyBorder="1"/>
    <xf numFmtId="0" fontId="14" fillId="2" borderId="0" xfId="4" applyFont="1" applyFill="1" applyBorder="1" applyAlignment="1">
      <alignment horizontal="center" vertical="center" wrapText="1"/>
    </xf>
    <xf numFmtId="0" fontId="10" fillId="0" borderId="12" xfId="2" applyFont="1" applyFill="1" applyBorder="1"/>
    <xf numFmtId="0" fontId="10" fillId="0" borderId="13" xfId="2" applyFont="1" applyFill="1" applyBorder="1"/>
    <xf numFmtId="166" fontId="10" fillId="0" borderId="13" xfId="1" applyFont="1" applyFill="1" applyBorder="1"/>
    <xf numFmtId="166" fontId="10" fillId="0" borderId="14" xfId="1" applyFont="1" applyFill="1" applyBorder="1"/>
    <xf numFmtId="166" fontId="15" fillId="2" borderId="0" xfId="4" applyNumberFormat="1" applyFont="1" applyFill="1" applyBorder="1" applyAlignment="1">
      <alignment horizontal="left" vertical="center" wrapText="1"/>
    </xf>
    <xf numFmtId="0" fontId="10" fillId="0" borderId="15" xfId="2" applyFont="1" applyFill="1" applyBorder="1"/>
    <xf numFmtId="0" fontId="10" fillId="2" borderId="0" xfId="0" applyFont="1" applyFill="1"/>
    <xf numFmtId="0" fontId="2" fillId="0" borderId="0" xfId="2" applyFont="1" applyFill="1" applyBorder="1" applyAlignment="1">
      <alignment horizontal="center" vertical="center"/>
    </xf>
    <xf numFmtId="166" fontId="1" fillId="0" borderId="13" xfId="7" applyFont="1" applyFill="1" applyBorder="1"/>
    <xf numFmtId="166" fontId="1" fillId="0" borderId="14" xfId="7" applyFont="1" applyFill="1" applyBorder="1"/>
    <xf numFmtId="166" fontId="1" fillId="0" borderId="15" xfId="7" applyFont="1" applyFill="1" applyBorder="1"/>
    <xf numFmtId="166" fontId="1" fillId="0" borderId="25" xfId="7" applyFont="1" applyFill="1" applyBorder="1"/>
    <xf numFmtId="166" fontId="0" fillId="0" borderId="0" xfId="0" applyNumberFormat="1"/>
    <xf numFmtId="0" fontId="5" fillId="0" borderId="0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7" fillId="2" borderId="0" xfId="0" applyFont="1" applyFill="1" applyAlignment="1">
      <alignment wrapText="1"/>
    </xf>
    <xf numFmtId="0" fontId="17" fillId="0" borderId="0" xfId="0" applyFont="1"/>
    <xf numFmtId="0" fontId="2" fillId="0" borderId="0" xfId="2" applyFont="1" applyFill="1" applyBorder="1" applyAlignment="1">
      <alignment horizontal="center"/>
    </xf>
    <xf numFmtId="0" fontId="10" fillId="0" borderId="27" xfId="2" applyFont="1" applyFill="1" applyBorder="1"/>
    <xf numFmtId="166" fontId="10" fillId="0" borderId="15" xfId="1" applyFont="1" applyFill="1" applyBorder="1"/>
    <xf numFmtId="166" fontId="10" fillId="0" borderId="25" xfId="1" applyFont="1" applyFill="1" applyBorder="1"/>
    <xf numFmtId="166" fontId="1" fillId="0" borderId="26" xfId="7" applyFont="1" applyFill="1" applyBorder="1"/>
    <xf numFmtId="0" fontId="10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3" borderId="0" xfId="0" applyFont="1" applyFill="1"/>
    <xf numFmtId="0" fontId="2" fillId="3" borderId="0" xfId="2" applyFont="1" applyFill="1" applyBorder="1" applyAlignment="1">
      <alignment horizontal="center"/>
    </xf>
    <xf numFmtId="166" fontId="10" fillId="3" borderId="0" xfId="0" applyNumberFormat="1" applyFont="1" applyFill="1"/>
    <xf numFmtId="0" fontId="10" fillId="3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2" xfId="0" quotePrefix="1" applyFont="1" applyFill="1" applyBorder="1" applyAlignment="1">
      <alignment wrapText="1"/>
    </xf>
    <xf numFmtId="0" fontId="2" fillId="0" borderId="30" xfId="0" applyFont="1" applyBorder="1"/>
    <xf numFmtId="0" fontId="2" fillId="0" borderId="31" xfId="0" applyFont="1" applyBorder="1"/>
    <xf numFmtId="0" fontId="18" fillId="0" borderId="0" xfId="0" applyFont="1"/>
    <xf numFmtId="0" fontId="19" fillId="0" borderId="28" xfId="0" applyFont="1" applyFill="1" applyBorder="1" applyAlignment="1">
      <alignment horizontal="right"/>
    </xf>
    <xf numFmtId="0" fontId="19" fillId="0" borderId="28" xfId="0" applyFont="1" applyFill="1" applyBorder="1" applyAlignment="1">
      <alignment horizontal="left" vertical="top"/>
    </xf>
    <xf numFmtId="0" fontId="21" fillId="0" borderId="28" xfId="0" applyFont="1" applyFill="1" applyBorder="1" applyAlignment="1">
      <alignment horizontal="right"/>
    </xf>
    <xf numFmtId="0" fontId="22" fillId="5" borderId="28" xfId="0" applyFont="1" applyFill="1" applyBorder="1" applyAlignment="1">
      <alignment horizontal="right"/>
    </xf>
    <xf numFmtId="0" fontId="22" fillId="0" borderId="28" xfId="0" applyFont="1" applyFill="1" applyBorder="1" applyAlignment="1">
      <alignment horizontal="right"/>
    </xf>
    <xf numFmtId="0" fontId="22" fillId="5" borderId="28" xfId="0" applyFont="1" applyFill="1" applyBorder="1" applyAlignment="1">
      <alignment horizontal="right" vertical="top"/>
    </xf>
    <xf numFmtId="0" fontId="22" fillId="0" borderId="28" xfId="0" applyFont="1" applyFill="1" applyBorder="1" applyAlignment="1">
      <alignment horizontal="right" vertical="top"/>
    </xf>
    <xf numFmtId="0" fontId="22" fillId="5" borderId="28" xfId="0" applyFont="1" applyFill="1" applyBorder="1" applyAlignment="1">
      <alignment horizontal="left" vertical="top"/>
    </xf>
    <xf numFmtId="166" fontId="1" fillId="0" borderId="0" xfId="7" applyFont="1" applyFill="1" applyBorder="1"/>
    <xf numFmtId="0" fontId="17" fillId="0" borderId="0" xfId="0" applyFont="1" applyFill="1"/>
    <xf numFmtId="0" fontId="6" fillId="0" borderId="0" xfId="0" applyFont="1" applyFill="1" applyBorder="1" applyAlignment="1">
      <alignment wrapText="1"/>
    </xf>
    <xf numFmtId="166" fontId="19" fillId="0" borderId="0" xfId="1" applyFont="1" applyFill="1" applyBorder="1"/>
    <xf numFmtId="166" fontId="6" fillId="2" borderId="0" xfId="1" applyFont="1" applyFill="1" applyBorder="1" applyAlignment="1">
      <alignment wrapText="1"/>
    </xf>
    <xf numFmtId="4" fontId="19" fillId="0" borderId="28" xfId="0" applyNumberFormat="1" applyFont="1" applyFill="1" applyBorder="1" applyAlignment="1">
      <alignment horizontal="right"/>
    </xf>
    <xf numFmtId="166" fontId="2" fillId="2" borderId="0" xfId="0" applyNumberFormat="1" applyFont="1" applyFill="1" applyAlignment="1">
      <alignment horizontal="center"/>
    </xf>
    <xf numFmtId="0" fontId="2" fillId="2" borderId="0" xfId="2" applyFont="1" applyFill="1" applyBorder="1" applyAlignment="1">
      <alignment horizontal="center"/>
    </xf>
    <xf numFmtId="4" fontId="0" fillId="0" borderId="0" xfId="0" applyNumberFormat="1" applyFont="1"/>
    <xf numFmtId="4" fontId="41" fillId="0" borderId="0" xfId="0" applyNumberFormat="1" applyFont="1" applyFill="1"/>
    <xf numFmtId="2" fontId="44" fillId="2" borderId="0" xfId="0" applyNumberFormat="1" applyFont="1" applyFill="1" applyAlignment="1">
      <alignment horizontal="center"/>
    </xf>
    <xf numFmtId="166" fontId="41" fillId="2" borderId="18" xfId="1" applyFont="1" applyFill="1" applyBorder="1"/>
    <xf numFmtId="166" fontId="44" fillId="2" borderId="0" xfId="0" applyNumberFormat="1" applyFont="1" applyFill="1"/>
    <xf numFmtId="4" fontId="44" fillId="2" borderId="0" xfId="0" applyNumberFormat="1" applyFont="1" applyFill="1" applyAlignment="1">
      <alignment horizontal="center"/>
    </xf>
    <xf numFmtId="4" fontId="44" fillId="2" borderId="0" xfId="0" applyNumberFormat="1" applyFont="1" applyFill="1"/>
    <xf numFmtId="0" fontId="44" fillId="2" borderId="0" xfId="0" applyFont="1" applyFill="1"/>
    <xf numFmtId="166" fontId="44" fillId="2" borderId="18" xfId="7" applyFont="1" applyFill="1" applyBorder="1"/>
    <xf numFmtId="166" fontId="44" fillId="2" borderId="17" xfId="7" applyFont="1" applyFill="1" applyBorder="1"/>
    <xf numFmtId="0" fontId="41" fillId="0" borderId="0" xfId="0" applyFont="1" applyFill="1"/>
    <xf numFmtId="166" fontId="41" fillId="0" borderId="18" xfId="1" applyFont="1" applyFill="1" applyBorder="1"/>
    <xf numFmtId="166" fontId="41" fillId="0" borderId="17" xfId="1" applyFont="1" applyFill="1" applyBorder="1"/>
    <xf numFmtId="0" fontId="41" fillId="0" borderId="17" xfId="2" applyFont="1" applyFill="1" applyBorder="1"/>
    <xf numFmtId="0" fontId="41" fillId="0" borderId="16" xfId="2" applyFont="1" applyFill="1" applyBorder="1"/>
    <xf numFmtId="4" fontId="10" fillId="0" borderId="0" xfId="0" applyNumberFormat="1" applyFont="1"/>
    <xf numFmtId="0" fontId="0" fillId="0" borderId="0" xfId="0" applyFont="1"/>
    <xf numFmtId="0" fontId="2" fillId="2" borderId="0" xfId="0" applyFont="1" applyFill="1" applyAlignment="1">
      <alignment horizontal="center"/>
    </xf>
    <xf numFmtId="0" fontId="0" fillId="0" borderId="0" xfId="0"/>
    <xf numFmtId="4" fontId="21" fillId="0" borderId="28" xfId="0" applyNumberFormat="1" applyFont="1" applyFill="1" applyBorder="1" applyAlignment="1">
      <alignment horizontal="right"/>
    </xf>
    <xf numFmtId="4" fontId="22" fillId="5" borderId="28" xfId="0" applyNumberFormat="1" applyFont="1" applyFill="1" applyBorder="1" applyAlignment="1">
      <alignment horizontal="right"/>
    </xf>
    <xf numFmtId="4" fontId="22" fillId="0" borderId="28" xfId="0" applyNumberFormat="1" applyFont="1" applyFill="1" applyBorder="1" applyAlignment="1">
      <alignment horizontal="right"/>
    </xf>
    <xf numFmtId="4" fontId="22" fillId="5" borderId="28" xfId="0" applyNumberFormat="1" applyFont="1" applyFill="1" applyBorder="1" applyAlignment="1">
      <alignment horizontal="right" vertical="top"/>
    </xf>
    <xf numFmtId="4" fontId="22" fillId="5" borderId="28" xfId="0" applyNumberFormat="1" applyFont="1" applyFill="1" applyBorder="1" applyAlignment="1">
      <alignment horizontal="left" vertical="top"/>
    </xf>
    <xf numFmtId="4" fontId="22" fillId="0" borderId="28" xfId="0" applyNumberFormat="1" applyFont="1" applyFill="1" applyBorder="1" applyAlignment="1">
      <alignment horizontal="left" vertical="top"/>
    </xf>
    <xf numFmtId="4" fontId="19" fillId="0" borderId="28" xfId="0" applyNumberFormat="1" applyFont="1" applyFill="1" applyBorder="1" applyAlignment="1">
      <alignment horizontal="right" vertical="top"/>
    </xf>
    <xf numFmtId="0" fontId="19" fillId="0" borderId="28" xfId="0" applyFont="1" applyFill="1" applyBorder="1" applyAlignment="1">
      <alignment horizontal="right" vertical="top"/>
    </xf>
    <xf numFmtId="0" fontId="19" fillId="0" borderId="28" xfId="0" applyFont="1" applyFill="1" applyBorder="1" applyAlignment="1"/>
    <xf numFmtId="4" fontId="19" fillId="0" borderId="28" xfId="0" applyNumberFormat="1" applyFont="1" applyFill="1" applyBorder="1" applyAlignment="1">
      <alignment vertical="top"/>
    </xf>
    <xf numFmtId="4" fontId="19" fillId="0" borderId="28" xfId="0" applyNumberFormat="1" applyFont="1" applyFill="1" applyBorder="1" applyAlignment="1"/>
    <xf numFmtId="0" fontId="19" fillId="0" borderId="28" xfId="0" applyFont="1" applyFill="1" applyBorder="1" applyAlignment="1">
      <alignment vertical="top"/>
    </xf>
    <xf numFmtId="166" fontId="44" fillId="2" borderId="0" xfId="0" applyNumberFormat="1" applyFont="1" applyFill="1" applyAlignment="1">
      <alignment horizontal="center"/>
    </xf>
    <xf numFmtId="0" fontId="3" fillId="0" borderId="0" xfId="0" applyFont="1" applyBorder="1" applyAlignment="1">
      <alignment wrapText="1"/>
    </xf>
    <xf numFmtId="4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4" fontId="6" fillId="0" borderId="0" xfId="0" applyNumberFormat="1" applyFont="1" applyFill="1" applyBorder="1" applyAlignment="1">
      <alignment wrapText="1"/>
    </xf>
    <xf numFmtId="166" fontId="6" fillId="0" borderId="0" xfId="1" applyFont="1" applyFill="1" applyBorder="1" applyAlignment="1">
      <alignment wrapText="1"/>
    </xf>
    <xf numFmtId="0" fontId="45" fillId="0" borderId="0" xfId="2" applyFont="1"/>
    <xf numFmtId="0" fontId="45" fillId="0" borderId="0" xfId="145" applyFont="1"/>
    <xf numFmtId="166" fontId="45" fillId="0" borderId="0" xfId="2" applyNumberFormat="1" applyFont="1"/>
    <xf numFmtId="172" fontId="45" fillId="0" borderId="0" xfId="0" applyNumberFormat="1" applyFont="1"/>
    <xf numFmtId="0" fontId="45" fillId="0" borderId="0" xfId="0" applyFont="1"/>
    <xf numFmtId="0" fontId="20" fillId="0" borderId="0" xfId="0" applyFont="1"/>
    <xf numFmtId="0" fontId="20" fillId="2" borderId="0" xfId="0" applyFont="1" applyFill="1"/>
    <xf numFmtId="0" fontId="20" fillId="0" borderId="0" xfId="0" applyFont="1" applyFill="1"/>
    <xf numFmtId="4" fontId="0" fillId="0" borderId="0" xfId="0" applyNumberFormat="1" applyFill="1"/>
    <xf numFmtId="166" fontId="2" fillId="0" borderId="31" xfId="0" applyNumberFormat="1" applyFont="1" applyFill="1" applyBorder="1"/>
    <xf numFmtId="166" fontId="0" fillId="0" borderId="0" xfId="1" applyFont="1" applyFill="1"/>
    <xf numFmtId="0" fontId="46" fillId="0" borderId="0" xfId="0" applyFont="1"/>
    <xf numFmtId="0" fontId="47" fillId="2" borderId="0" xfId="0" applyFont="1" applyFill="1"/>
    <xf numFmtId="0" fontId="46" fillId="2" borderId="0" xfId="0" applyFont="1" applyFill="1"/>
    <xf numFmtId="0" fontId="46" fillId="0" borderId="0" xfId="0" applyFont="1" applyFill="1"/>
    <xf numFmtId="0" fontId="48" fillId="2" borderId="3" xfId="0" applyFont="1" applyFill="1" applyBorder="1" applyAlignment="1">
      <alignment wrapText="1"/>
    </xf>
    <xf numFmtId="0" fontId="48" fillId="2" borderId="4" xfId="0" applyFont="1" applyFill="1" applyBorder="1" applyAlignment="1">
      <alignment wrapText="1"/>
    </xf>
    <xf numFmtId="0" fontId="48" fillId="2" borderId="5" xfId="0" applyFont="1" applyFill="1" applyBorder="1" applyAlignment="1">
      <alignment wrapText="1"/>
    </xf>
    <xf numFmtId="0" fontId="47" fillId="2" borderId="0" xfId="0" applyFont="1" applyFill="1" applyBorder="1" applyAlignment="1">
      <alignment wrapText="1"/>
    </xf>
    <xf numFmtId="0" fontId="49" fillId="0" borderId="3" xfId="0" applyFont="1" applyBorder="1" applyAlignment="1">
      <alignment wrapText="1"/>
    </xf>
    <xf numFmtId="0" fontId="49" fillId="0" borderId="4" xfId="0" applyFont="1" applyBorder="1" applyAlignment="1">
      <alignment wrapText="1"/>
    </xf>
    <xf numFmtId="0" fontId="49" fillId="0" borderId="5" xfId="0" applyFont="1" applyBorder="1" applyAlignment="1">
      <alignment wrapText="1"/>
    </xf>
    <xf numFmtId="0" fontId="49" fillId="0" borderId="11" xfId="0" applyFont="1" applyFill="1" applyBorder="1" applyAlignment="1">
      <alignment horizontal="center" wrapText="1"/>
    </xf>
    <xf numFmtId="0" fontId="50" fillId="0" borderId="6" xfId="0" applyFont="1" applyBorder="1" applyAlignment="1">
      <alignment wrapText="1"/>
    </xf>
    <xf numFmtId="4" fontId="49" fillId="0" borderId="6" xfId="0" applyNumberFormat="1" applyFont="1" applyBorder="1" applyAlignment="1">
      <alignment wrapText="1"/>
    </xf>
    <xf numFmtId="4" fontId="49" fillId="0" borderId="8" xfId="0" applyNumberFormat="1" applyFont="1" applyBorder="1" applyAlignment="1">
      <alignment wrapText="1"/>
    </xf>
    <xf numFmtId="4" fontId="49" fillId="0" borderId="7" xfId="0" applyNumberFormat="1" applyFont="1" applyBorder="1" applyAlignment="1">
      <alignment wrapText="1"/>
    </xf>
    <xf numFmtId="4" fontId="48" fillId="2" borderId="6" xfId="0" applyNumberFormat="1" applyFont="1" applyFill="1" applyBorder="1" applyAlignment="1">
      <alignment wrapText="1"/>
    </xf>
    <xf numFmtId="4" fontId="48" fillId="2" borderId="6" xfId="1" applyNumberFormat="1" applyFont="1" applyFill="1" applyBorder="1" applyAlignment="1">
      <alignment wrapText="1"/>
    </xf>
    <xf numFmtId="0" fontId="50" fillId="0" borderId="9" xfId="0" applyFont="1" applyBorder="1" applyAlignment="1">
      <alignment wrapText="1"/>
    </xf>
    <xf numFmtId="4" fontId="49" fillId="0" borderId="11" xfId="0" applyNumberFormat="1" applyFont="1" applyBorder="1" applyAlignment="1">
      <alignment wrapText="1"/>
    </xf>
    <xf numFmtId="4" fontId="49" fillId="0" borderId="9" xfId="0" applyNumberFormat="1" applyFont="1" applyBorder="1" applyAlignment="1">
      <alignment wrapText="1"/>
    </xf>
    <xf numFmtId="4" fontId="49" fillId="0" borderId="10" xfId="0" applyNumberFormat="1" applyFont="1" applyBorder="1" applyAlignment="1">
      <alignment wrapText="1"/>
    </xf>
    <xf numFmtId="4" fontId="49" fillId="0" borderId="11" xfId="0" quotePrefix="1" applyNumberFormat="1" applyFont="1" applyBorder="1" applyAlignment="1">
      <alignment wrapText="1"/>
    </xf>
    <xf numFmtId="4" fontId="49" fillId="0" borderId="9" xfId="0" quotePrefix="1" applyNumberFormat="1" applyFont="1" applyBorder="1" applyAlignment="1">
      <alignment wrapText="1"/>
    </xf>
    <xf numFmtId="4" fontId="49" fillId="0" borderId="10" xfId="0" quotePrefix="1" applyNumberFormat="1" applyFont="1" applyBorder="1" applyAlignment="1">
      <alignment wrapText="1"/>
    </xf>
    <xf numFmtId="4" fontId="49" fillId="0" borderId="7" xfId="0" quotePrefix="1" applyNumberFormat="1" applyFont="1" applyBorder="1" applyAlignment="1">
      <alignment wrapText="1"/>
    </xf>
    <xf numFmtId="4" fontId="49" fillId="0" borderId="6" xfId="0" quotePrefix="1" applyNumberFormat="1" applyFont="1" applyBorder="1" applyAlignment="1">
      <alignment wrapText="1"/>
    </xf>
    <xf numFmtId="4" fontId="49" fillId="0" borderId="8" xfId="0" quotePrefix="1" applyNumberFormat="1" applyFont="1" applyBorder="1" applyAlignment="1">
      <alignment wrapText="1"/>
    </xf>
    <xf numFmtId="0" fontId="47" fillId="0" borderId="30" xfId="0" applyFont="1" applyBorder="1"/>
    <xf numFmtId="0" fontId="51" fillId="0" borderId="31" xfId="0" applyFont="1" applyBorder="1" applyAlignment="1">
      <alignment wrapText="1"/>
    </xf>
    <xf numFmtId="4" fontId="48" fillId="0" borderId="31" xfId="0" applyNumberFormat="1" applyFont="1" applyBorder="1" applyAlignment="1">
      <alignment wrapText="1"/>
    </xf>
    <xf numFmtId="4" fontId="48" fillId="0" borderId="32" xfId="0" applyNumberFormat="1" applyFont="1" applyBorder="1" applyAlignment="1">
      <alignment wrapText="1"/>
    </xf>
    <xf numFmtId="4" fontId="48" fillId="0" borderId="33" xfId="0" applyNumberFormat="1" applyFont="1" applyBorder="1" applyAlignment="1">
      <alignment wrapText="1"/>
    </xf>
    <xf numFmtId="4" fontId="48" fillId="2" borderId="31" xfId="0" applyNumberFormat="1" applyFont="1" applyFill="1" applyBorder="1" applyAlignment="1">
      <alignment wrapText="1"/>
    </xf>
    <xf numFmtId="4" fontId="48" fillId="2" borderId="31" xfId="1" applyNumberFormat="1" applyFont="1" applyFill="1" applyBorder="1" applyAlignment="1">
      <alignment wrapText="1"/>
    </xf>
    <xf numFmtId="0" fontId="47" fillId="0" borderId="31" xfId="0" applyFont="1" applyBorder="1"/>
    <xf numFmtId="0" fontId="52" fillId="28" borderId="43" xfId="3" applyFont="1" applyFill="1" applyBorder="1" applyAlignment="1"/>
    <xf numFmtId="0" fontId="52" fillId="28" borderId="44" xfId="3" applyFont="1" applyFill="1" applyBorder="1" applyAlignment="1"/>
    <xf numFmtId="0" fontId="53" fillId="2" borderId="12" xfId="2" applyFont="1" applyFill="1" applyBorder="1"/>
    <xf numFmtId="0" fontId="53" fillId="2" borderId="13" xfId="2" applyFont="1" applyFill="1" applyBorder="1"/>
    <xf numFmtId="17" fontId="53" fillId="2" borderId="13" xfId="2" applyNumberFormat="1" applyFont="1" applyFill="1" applyBorder="1"/>
    <xf numFmtId="0" fontId="54" fillId="29" borderId="12" xfId="2" applyFont="1" applyFill="1" applyBorder="1"/>
    <xf numFmtId="0" fontId="54" fillId="29" borderId="13" xfId="2" applyFont="1" applyFill="1" applyBorder="1"/>
    <xf numFmtId="166" fontId="54" fillId="29" borderId="13" xfId="118" applyFont="1" applyFill="1" applyBorder="1"/>
    <xf numFmtId="166" fontId="54" fillId="29" borderId="13" xfId="97" applyFont="1" applyFill="1" applyBorder="1"/>
    <xf numFmtId="166" fontId="55" fillId="29" borderId="13" xfId="1" applyFont="1" applyFill="1" applyBorder="1"/>
    <xf numFmtId="166" fontId="54" fillId="29" borderId="15" xfId="118" applyFont="1" applyFill="1" applyBorder="1"/>
    <xf numFmtId="166" fontId="54" fillId="29" borderId="15" xfId="97" applyFont="1" applyFill="1" applyBorder="1"/>
    <xf numFmtId="0" fontId="54" fillId="0" borderId="16" xfId="2" applyFont="1" applyBorder="1"/>
    <xf numFmtId="0" fontId="53" fillId="0" borderId="17" xfId="2" applyFont="1" applyBorder="1"/>
    <xf numFmtId="166" fontId="53" fillId="0" borderId="17" xfId="118" applyFont="1" applyBorder="1"/>
    <xf numFmtId="166" fontId="46" fillId="0" borderId="0" xfId="0" applyNumberFormat="1" applyFont="1"/>
    <xf numFmtId="0" fontId="49" fillId="0" borderId="3" xfId="0" applyFont="1" applyBorder="1" applyAlignment="1">
      <alignment horizontal="center" wrapText="1"/>
    </xf>
    <xf numFmtId="4" fontId="49" fillId="0" borderId="6" xfId="0" applyNumberFormat="1" applyFont="1" applyBorder="1" applyAlignment="1">
      <alignment horizontal="center" wrapText="1"/>
    </xf>
    <xf numFmtId="4" fontId="49" fillId="0" borderId="9" xfId="0" applyNumberFormat="1" applyFont="1" applyBorder="1" applyAlignment="1">
      <alignment horizontal="center" wrapText="1"/>
    </xf>
    <xf numFmtId="4" fontId="49" fillId="0" borderId="9" xfId="0" quotePrefix="1" applyNumberFormat="1" applyFont="1" applyBorder="1" applyAlignment="1">
      <alignment horizontal="center" wrapText="1"/>
    </xf>
    <xf numFmtId="4" fontId="49" fillId="0" borderId="6" xfId="0" quotePrefix="1" applyNumberFormat="1" applyFont="1" applyBorder="1" applyAlignment="1">
      <alignment horizontal="center" wrapText="1"/>
    </xf>
    <xf numFmtId="4" fontId="48" fillId="0" borderId="31" xfId="0" applyNumberFormat="1" applyFont="1" applyBorder="1" applyAlignment="1">
      <alignment horizontal="center" wrapText="1"/>
    </xf>
    <xf numFmtId="0" fontId="49" fillId="0" borderId="5" xfId="0" applyFont="1" applyBorder="1" applyAlignment="1">
      <alignment horizontal="center" wrapText="1"/>
    </xf>
    <xf numFmtId="4" fontId="49" fillId="0" borderId="7" xfId="0" applyNumberFormat="1" applyFont="1" applyBorder="1" applyAlignment="1">
      <alignment horizontal="center" wrapText="1"/>
    </xf>
    <xf numFmtId="4" fontId="49" fillId="0" borderId="11" xfId="0" applyNumberFormat="1" applyFont="1" applyBorder="1" applyAlignment="1">
      <alignment horizontal="center" wrapText="1"/>
    </xf>
    <xf numFmtId="4" fontId="49" fillId="0" borderId="11" xfId="0" quotePrefix="1" applyNumberFormat="1" applyFont="1" applyBorder="1" applyAlignment="1">
      <alignment horizontal="center" wrapText="1"/>
    </xf>
    <xf numFmtId="4" fontId="49" fillId="0" borderId="7" xfId="0" quotePrefix="1" applyNumberFormat="1" applyFont="1" applyBorder="1" applyAlignment="1">
      <alignment horizontal="center" wrapText="1"/>
    </xf>
    <xf numFmtId="4" fontId="48" fillId="0" borderId="33" xfId="0" applyNumberFormat="1" applyFont="1" applyBorder="1" applyAlignment="1">
      <alignment horizontal="center" wrapText="1"/>
    </xf>
    <xf numFmtId="0" fontId="49" fillId="0" borderId="4" xfId="0" applyFont="1" applyBorder="1" applyAlignment="1">
      <alignment horizontal="center" wrapText="1"/>
    </xf>
    <xf numFmtId="4" fontId="49" fillId="0" borderId="8" xfId="0" applyNumberFormat="1" applyFont="1" applyBorder="1" applyAlignment="1">
      <alignment horizontal="center" wrapText="1"/>
    </xf>
    <xf numFmtId="0" fontId="49" fillId="0" borderId="9" xfId="0" applyFont="1" applyBorder="1" applyAlignment="1">
      <alignment horizontal="center" wrapText="1"/>
    </xf>
    <xf numFmtId="0" fontId="49" fillId="0" borderId="10" xfId="0" applyFont="1" applyBorder="1" applyAlignment="1">
      <alignment horizontal="center" wrapText="1"/>
    </xf>
    <xf numFmtId="0" fontId="49" fillId="0" borderId="9" xfId="0" quotePrefix="1" applyFont="1" applyBorder="1" applyAlignment="1">
      <alignment horizontal="center" wrapText="1"/>
    </xf>
    <xf numFmtId="0" fontId="49" fillId="0" borderId="10" xfId="0" quotePrefix="1" applyFont="1" applyBorder="1" applyAlignment="1">
      <alignment horizontal="center" wrapText="1"/>
    </xf>
    <xf numFmtId="0" fontId="49" fillId="0" borderId="6" xfId="0" quotePrefix="1" applyFont="1" applyBorder="1" applyAlignment="1">
      <alignment horizontal="center" wrapText="1"/>
    </xf>
    <xf numFmtId="0" fontId="49" fillId="0" borderId="8" xfId="0" quotePrefix="1" applyFont="1" applyBorder="1" applyAlignment="1">
      <alignment horizontal="center" wrapText="1"/>
    </xf>
    <xf numFmtId="4" fontId="48" fillId="0" borderId="32" xfId="0" applyNumberFormat="1" applyFont="1" applyBorder="1" applyAlignment="1">
      <alignment horizontal="center" wrapText="1"/>
    </xf>
    <xf numFmtId="0" fontId="48" fillId="2" borderId="3" xfId="0" applyFont="1" applyFill="1" applyBorder="1" applyAlignment="1">
      <alignment horizontal="center" wrapText="1"/>
    </xf>
    <xf numFmtId="4" fontId="48" fillId="2" borderId="6" xfId="1" applyNumberFormat="1" applyFont="1" applyFill="1" applyBorder="1" applyAlignment="1">
      <alignment horizontal="center" wrapText="1"/>
    </xf>
    <xf numFmtId="4" fontId="48" fillId="2" borderId="31" xfId="1" applyNumberFormat="1" applyFont="1" applyFill="1" applyBorder="1" applyAlignment="1">
      <alignment horizontal="center" wrapText="1"/>
    </xf>
    <xf numFmtId="4" fontId="46" fillId="0" borderId="0" xfId="0" applyNumberFormat="1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166" fontId="47" fillId="0" borderId="3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0" fontId="6" fillId="0" borderId="31" xfId="0" applyFont="1" applyBorder="1" applyAlignment="1">
      <alignment wrapText="1"/>
    </xf>
    <xf numFmtId="166" fontId="6" fillId="2" borderId="31" xfId="1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166" fontId="2" fillId="0" borderId="31" xfId="0" applyNumberFormat="1" applyFont="1" applyBorder="1"/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quotePrefix="1" applyFont="1" applyBorder="1" applyAlignment="1">
      <alignment wrapText="1"/>
    </xf>
    <xf numFmtId="4" fontId="6" fillId="0" borderId="31" xfId="0" applyNumberFormat="1" applyFont="1" applyBorder="1" applyAlignment="1">
      <alignment wrapText="1"/>
    </xf>
    <xf numFmtId="166" fontId="2" fillId="0" borderId="31" xfId="1" applyFont="1" applyFill="1" applyBorder="1"/>
    <xf numFmtId="4" fontId="5" fillId="0" borderId="0" xfId="0" applyNumberFormat="1" applyFont="1" applyBorder="1" applyAlignment="1">
      <alignment wrapText="1"/>
    </xf>
    <xf numFmtId="166" fontId="0" fillId="0" borderId="0" xfId="0" applyNumberFormat="1" applyBorder="1"/>
    <xf numFmtId="0" fontId="2" fillId="0" borderId="45" xfId="0" applyFont="1" applyBorder="1"/>
    <xf numFmtId="4" fontId="6" fillId="0" borderId="46" xfId="0" applyNumberFormat="1" applyFont="1" applyBorder="1" applyAlignment="1">
      <alignment wrapText="1"/>
    </xf>
    <xf numFmtId="166" fontId="6" fillId="2" borderId="46" xfId="1" applyFont="1" applyFill="1" applyBorder="1" applyAlignment="1">
      <alignment wrapText="1"/>
    </xf>
    <xf numFmtId="0" fontId="6" fillId="0" borderId="46" xfId="0" applyFont="1" applyBorder="1" applyAlignment="1">
      <alignment wrapText="1"/>
    </xf>
    <xf numFmtId="4" fontId="6" fillId="0" borderId="46" xfId="0" applyNumberFormat="1" applyFont="1" applyFill="1" applyBorder="1" applyAlignment="1">
      <alignment wrapText="1"/>
    </xf>
    <xf numFmtId="4" fontId="6" fillId="0" borderId="47" xfId="0" applyNumberFormat="1" applyFont="1" applyFill="1" applyBorder="1" applyAlignment="1">
      <alignment wrapText="1"/>
    </xf>
    <xf numFmtId="4" fontId="6" fillId="0" borderId="45" xfId="0" applyNumberFormat="1" applyFont="1" applyFill="1" applyBorder="1" applyAlignment="1">
      <alignment wrapText="1"/>
    </xf>
    <xf numFmtId="166" fontId="6" fillId="2" borderId="47" xfId="1" applyFont="1" applyFill="1" applyBorder="1" applyAlignment="1">
      <alignment wrapText="1"/>
    </xf>
    <xf numFmtId="0" fontId="2" fillId="0" borderId="46" xfId="0" applyFont="1" applyBorder="1"/>
    <xf numFmtId="0" fontId="0" fillId="0" borderId="0" xfId="0"/>
    <xf numFmtId="0" fontId="48" fillId="0" borderId="1" xfId="0" applyFont="1" applyBorder="1" applyAlignment="1">
      <alignment wrapText="1"/>
    </xf>
    <xf numFmtId="0" fontId="48" fillId="2" borderId="5" xfId="0" applyFont="1" applyFill="1" applyBorder="1" applyAlignment="1">
      <alignment horizontal="center" wrapText="1"/>
    </xf>
    <xf numFmtId="0" fontId="49" fillId="0" borderId="11" xfId="0" applyFont="1" applyFill="1" applyBorder="1" applyAlignment="1">
      <alignment horizontal="center" wrapText="1"/>
    </xf>
    <xf numFmtId="166" fontId="49" fillId="0" borderId="29" xfId="0" applyNumberFormat="1" applyFont="1" applyFill="1" applyBorder="1" applyAlignment="1">
      <alignment wrapText="1"/>
    </xf>
    <xf numFmtId="166" fontId="49" fillId="0" borderId="11" xfId="0" applyNumberFormat="1" applyFont="1" applyFill="1" applyBorder="1" applyAlignment="1">
      <alignment wrapText="1"/>
    </xf>
    <xf numFmtId="166" fontId="49" fillId="0" borderId="7" xfId="0" applyNumberFormat="1" applyFont="1" applyFill="1" applyBorder="1" applyAlignment="1">
      <alignment wrapText="1"/>
    </xf>
    <xf numFmtId="166" fontId="48" fillId="0" borderId="33" xfId="0" applyNumberFormat="1" applyFont="1" applyFill="1" applyBorder="1" applyAlignment="1">
      <alignment wrapText="1"/>
    </xf>
    <xf numFmtId="4" fontId="49" fillId="0" borderId="11" xfId="0" applyNumberFormat="1" applyFont="1" applyFill="1" applyBorder="1" applyAlignment="1">
      <alignment wrapText="1"/>
    </xf>
    <xf numFmtId="4" fontId="49" fillId="0" borderId="11" xfId="0" quotePrefix="1" applyNumberFormat="1" applyFont="1" applyFill="1" applyBorder="1" applyAlignment="1">
      <alignment wrapText="1"/>
    </xf>
    <xf numFmtId="4" fontId="49" fillId="0" borderId="7" xfId="0" applyNumberFormat="1" applyFont="1" applyFill="1" applyBorder="1" applyAlignment="1">
      <alignment wrapText="1"/>
    </xf>
    <xf numFmtId="4" fontId="49" fillId="0" borderId="7" xfId="0" quotePrefix="1" applyNumberFormat="1" applyFont="1" applyFill="1" applyBorder="1" applyAlignment="1">
      <alignment wrapText="1"/>
    </xf>
    <xf numFmtId="4" fontId="46" fillId="2" borderId="0" xfId="0" applyNumberFormat="1" applyFont="1" applyFill="1"/>
    <xf numFmtId="166" fontId="57" fillId="0" borderId="0" xfId="0" applyNumberFormat="1" applyFont="1"/>
    <xf numFmtId="2" fontId="46" fillId="0" borderId="0" xfId="0" applyNumberFormat="1" applyFont="1" applyFill="1"/>
    <xf numFmtId="166" fontId="46" fillId="0" borderId="0" xfId="1" applyFont="1"/>
    <xf numFmtId="166" fontId="58" fillId="0" borderId="0" xfId="0" applyNumberFormat="1" applyFont="1"/>
    <xf numFmtId="166" fontId="58" fillId="2" borderId="0" xfId="0" applyNumberFormat="1" applyFont="1" applyFill="1"/>
    <xf numFmtId="0" fontId="47" fillId="0" borderId="0" xfId="0" applyFont="1" applyFill="1"/>
    <xf numFmtId="0" fontId="47" fillId="0" borderId="0" xfId="0" applyFont="1" applyFill="1" applyAlignment="1">
      <alignment horizontal="center"/>
    </xf>
    <xf numFmtId="166" fontId="47" fillId="0" borderId="0" xfId="0" applyNumberFormat="1" applyFont="1" applyFill="1" applyAlignment="1">
      <alignment horizontal="center"/>
    </xf>
    <xf numFmtId="0" fontId="48" fillId="0" borderId="0" xfId="0" applyFont="1" applyFill="1" applyBorder="1" applyAlignment="1">
      <alignment horizontal="center" wrapText="1"/>
    </xf>
    <xf numFmtId="0" fontId="2" fillId="0" borderId="0" xfId="0" applyFont="1" applyFill="1"/>
    <xf numFmtId="0" fontId="59" fillId="0" borderId="0" xfId="2" applyFont="1"/>
    <xf numFmtId="166" fontId="47" fillId="0" borderId="31" xfId="1" applyFont="1" applyBorder="1"/>
    <xf numFmtId="166" fontId="47" fillId="0" borderId="0" xfId="1" applyFont="1" applyFill="1"/>
    <xf numFmtId="166" fontId="46" fillId="0" borderId="0" xfId="0" applyNumberFormat="1" applyFont="1" applyFill="1" applyAlignment="1">
      <alignment horizontal="center"/>
    </xf>
    <xf numFmtId="166" fontId="46" fillId="0" borderId="0" xfId="1" applyFont="1" applyFill="1"/>
    <xf numFmtId="166" fontId="47" fillId="30" borderId="31" xfId="0" applyNumberFormat="1" applyFont="1" applyFill="1" applyBorder="1" applyAlignment="1">
      <alignment horizontal="center"/>
    </xf>
    <xf numFmtId="166" fontId="2" fillId="0" borderId="31" xfId="1" applyFont="1" applyFill="1" applyBorder="1" applyAlignment="1"/>
    <xf numFmtId="0" fontId="61" fillId="32" borderId="13" xfId="0" applyFont="1" applyFill="1" applyBorder="1" applyAlignment="1">
      <alignment horizontal="center" vertical="center" wrapText="1"/>
    </xf>
    <xf numFmtId="0" fontId="61" fillId="32" borderId="48" xfId="0" applyFont="1" applyFill="1" applyBorder="1" applyAlignment="1">
      <alignment horizontal="center" vertical="center" wrapText="1"/>
    </xf>
    <xf numFmtId="0" fontId="62" fillId="0" borderId="13" xfId="0" applyFont="1" applyBorder="1" applyAlignment="1">
      <alignment horizontal="left" vertical="center" wrapText="1"/>
    </xf>
    <xf numFmtId="166" fontId="63" fillId="0" borderId="13" xfId="1" applyFont="1" applyBorder="1" applyAlignment="1">
      <alignment horizontal="left" vertical="center" wrapText="1"/>
    </xf>
    <xf numFmtId="166" fontId="63" fillId="0" borderId="13" xfId="1" applyFont="1" applyBorder="1" applyAlignment="1">
      <alignment horizontal="right" vertical="center" wrapText="1"/>
    </xf>
    <xf numFmtId="4" fontId="64" fillId="33" borderId="13" xfId="0" applyNumberFormat="1" applyFont="1" applyFill="1" applyBorder="1" applyAlignment="1">
      <alignment horizontal="left" vertical="center" wrapText="1"/>
    </xf>
    <xf numFmtId="166" fontId="64" fillId="33" borderId="13" xfId="1" applyFont="1" applyFill="1" applyBorder="1" applyAlignment="1">
      <alignment horizontal="right" vertical="center" wrapText="1"/>
    </xf>
    <xf numFmtId="0" fontId="1" fillId="0" borderId="0" xfId="0" applyFont="1"/>
    <xf numFmtId="43" fontId="17" fillId="0" borderId="0" xfId="0" applyNumberFormat="1" applyFont="1"/>
    <xf numFmtId="43" fontId="0" fillId="0" borderId="0" xfId="0" applyNumberFormat="1"/>
    <xf numFmtId="0" fontId="65" fillId="32" borderId="48" xfId="0" applyFont="1" applyFill="1" applyBorder="1" applyAlignment="1">
      <alignment horizontal="center" vertical="center" wrapText="1"/>
    </xf>
    <xf numFmtId="166" fontId="65" fillId="33" borderId="13" xfId="1" applyFont="1" applyFill="1" applyBorder="1" applyAlignment="1">
      <alignment horizontal="left" vertical="center" wrapText="1"/>
    </xf>
    <xf numFmtId="166" fontId="66" fillId="0" borderId="13" xfId="1" applyFont="1" applyBorder="1" applyAlignment="1">
      <alignment horizontal="left" vertical="center" wrapText="1"/>
    </xf>
    <xf numFmtId="0" fontId="64" fillId="33" borderId="13" xfId="159" applyFont="1" applyFill="1" applyBorder="1" applyAlignment="1">
      <alignment horizontal="center" vertical="center"/>
    </xf>
    <xf numFmtId="0" fontId="67" fillId="0" borderId="13" xfId="0" applyFont="1" applyBorder="1"/>
    <xf numFmtId="4" fontId="67" fillId="0" borderId="13" xfId="0" applyNumberFormat="1" applyFont="1" applyBorder="1"/>
    <xf numFmtId="0" fontId="64" fillId="33" borderId="13" xfId="159" applyFont="1" applyFill="1" applyBorder="1"/>
    <xf numFmtId="4" fontId="64" fillId="33" borderId="13" xfId="159" applyNumberFormat="1" applyFont="1" applyFill="1" applyBorder="1"/>
    <xf numFmtId="0" fontId="65" fillId="33" borderId="13" xfId="159" applyFont="1" applyFill="1" applyBorder="1" applyAlignment="1">
      <alignment horizontal="center" vertical="center"/>
    </xf>
    <xf numFmtId="4" fontId="68" fillId="0" borderId="13" xfId="0" applyNumberFormat="1" applyFont="1" applyBorder="1"/>
    <xf numFmtId="4" fontId="65" fillId="33" borderId="13" xfId="159" applyNumberFormat="1" applyFont="1" applyFill="1" applyBorder="1"/>
    <xf numFmtId="0" fontId="69" fillId="4" borderId="13" xfId="159" applyFont="1" applyFill="1" applyBorder="1"/>
    <xf numFmtId="0" fontId="0" fillId="0" borderId="13" xfId="0" applyBorder="1"/>
    <xf numFmtId="166" fontId="67" fillId="0" borderId="13" xfId="1" applyFont="1" applyBorder="1"/>
    <xf numFmtId="166" fontId="0" fillId="0" borderId="13" xfId="1" applyFont="1" applyBorder="1"/>
    <xf numFmtId="43" fontId="67" fillId="0" borderId="13" xfId="0" applyNumberFormat="1" applyFont="1" applyBorder="1"/>
    <xf numFmtId="0" fontId="69" fillId="34" borderId="13" xfId="159" applyFont="1" applyFill="1" applyBorder="1"/>
    <xf numFmtId="4" fontId="69" fillId="34" borderId="13" xfId="159" applyNumberFormat="1" applyFont="1" applyFill="1" applyBorder="1"/>
    <xf numFmtId="166" fontId="69" fillId="34" borderId="13" xfId="1" applyFont="1" applyFill="1" applyBorder="1"/>
    <xf numFmtId="166" fontId="70" fillId="4" borderId="15" xfId="1" applyFont="1" applyFill="1" applyBorder="1" applyAlignment="1">
      <alignment vertical="center"/>
    </xf>
    <xf numFmtId="166" fontId="70" fillId="4" borderId="48" xfId="1" applyFont="1" applyFill="1" applyBorder="1" applyAlignment="1">
      <alignment vertical="center"/>
    </xf>
    <xf numFmtId="0" fontId="72" fillId="0" borderId="0" xfId="0" applyFont="1" applyFill="1"/>
    <xf numFmtId="0" fontId="73" fillId="0" borderId="0" xfId="0" applyFont="1" applyFill="1"/>
    <xf numFmtId="0" fontId="74" fillId="0" borderId="0" xfId="0" applyFont="1" applyFill="1" applyBorder="1" applyAlignment="1">
      <alignment wrapText="1"/>
    </xf>
    <xf numFmtId="166" fontId="72" fillId="0" borderId="31" xfId="1" applyFont="1" applyFill="1" applyBorder="1" applyAlignment="1"/>
    <xf numFmtId="166" fontId="0" fillId="0" borderId="0" xfId="1" applyFont="1" applyFill="1" applyAlignment="1"/>
    <xf numFmtId="166" fontId="72" fillId="0" borderId="0" xfId="1" applyFont="1" applyFill="1" applyAlignment="1"/>
    <xf numFmtId="166" fontId="1" fillId="0" borderId="31" xfId="1" applyFont="1" applyFill="1" applyBorder="1" applyAlignment="1"/>
    <xf numFmtId="166" fontId="2" fillId="0" borderId="0" xfId="1" applyFont="1" applyFill="1"/>
    <xf numFmtId="166" fontId="72" fillId="0" borderId="0" xfId="1" applyFont="1" applyFill="1"/>
    <xf numFmtId="166" fontId="6" fillId="0" borderId="46" xfId="1" applyFont="1" applyFill="1" applyBorder="1" applyAlignment="1">
      <alignment wrapText="1"/>
    </xf>
    <xf numFmtId="166" fontId="74" fillId="0" borderId="46" xfId="1" applyFont="1" applyFill="1" applyBorder="1" applyAlignment="1">
      <alignment wrapText="1"/>
    </xf>
    <xf numFmtId="166" fontId="74" fillId="0" borderId="0" xfId="1" applyFont="1" applyFill="1" applyBorder="1" applyAlignment="1">
      <alignment wrapText="1"/>
    </xf>
    <xf numFmtId="166" fontId="20" fillId="0" borderId="0" xfId="1" applyFont="1" applyFill="1"/>
    <xf numFmtId="170" fontId="0" fillId="0" borderId="0" xfId="1" applyNumberFormat="1" applyFont="1" applyFill="1" applyAlignment="1"/>
    <xf numFmtId="171" fontId="0" fillId="0" borderId="0" xfId="1" applyNumberFormat="1" applyFont="1" applyFill="1" applyAlignment="1"/>
    <xf numFmtId="0" fontId="71" fillId="0" borderId="0" xfId="0" applyFont="1" applyFill="1"/>
    <xf numFmtId="0" fontId="75" fillId="0" borderId="0" xfId="0" applyFont="1" applyFill="1"/>
    <xf numFmtId="0" fontId="56" fillId="0" borderId="0" xfId="0" applyFont="1" applyFill="1" applyBorder="1" applyAlignment="1">
      <alignment wrapText="1"/>
    </xf>
    <xf numFmtId="166" fontId="71" fillId="0" borderId="31" xfId="1" applyFont="1" applyFill="1" applyBorder="1" applyAlignment="1"/>
    <xf numFmtId="166" fontId="72" fillId="0" borderId="0" xfId="1" applyFont="1" applyFill="1" applyBorder="1" applyAlignment="1"/>
    <xf numFmtId="170" fontId="72" fillId="0" borderId="0" xfId="1" applyNumberFormat="1" applyFont="1" applyFill="1" applyAlignment="1"/>
    <xf numFmtId="171" fontId="72" fillId="0" borderId="0" xfId="1" applyNumberFormat="1" applyFont="1" applyFill="1" applyAlignment="1"/>
    <xf numFmtId="166" fontId="56" fillId="0" borderId="46" xfId="1" applyFont="1" applyFill="1" applyBorder="1" applyAlignment="1">
      <alignment wrapText="1"/>
    </xf>
    <xf numFmtId="166" fontId="56" fillId="0" borderId="0" xfId="1" applyFont="1" applyFill="1" applyBorder="1" applyAlignment="1">
      <alignment wrapText="1"/>
    </xf>
    <xf numFmtId="0" fontId="76" fillId="35" borderId="13" xfId="0" applyFont="1" applyFill="1" applyBorder="1"/>
    <xf numFmtId="0" fontId="77" fillId="35" borderId="13" xfId="0" applyFont="1" applyFill="1" applyBorder="1" applyAlignment="1">
      <alignment horizontal="center" vertical="center"/>
    </xf>
    <xf numFmtId="0" fontId="79" fillId="35" borderId="13" xfId="0" applyFont="1" applyFill="1" applyBorder="1"/>
    <xf numFmtId="0" fontId="78" fillId="35" borderId="13" xfId="0" applyFont="1" applyFill="1" applyBorder="1" applyAlignment="1">
      <alignment wrapText="1"/>
    </xf>
    <xf numFmtId="166" fontId="80" fillId="35" borderId="13" xfId="0" applyNumberFormat="1" applyFont="1" applyFill="1" applyBorder="1"/>
    <xf numFmtId="166" fontId="76" fillId="35" borderId="13" xfId="0" applyNumberFormat="1" applyFont="1" applyFill="1" applyBorder="1"/>
    <xf numFmtId="166" fontId="46" fillId="0" borderId="0" xfId="1" applyFont="1" applyFill="1" applyAlignment="1">
      <alignment horizontal="center"/>
    </xf>
    <xf numFmtId="166" fontId="47" fillId="0" borderId="31" xfId="1" applyFont="1" applyFill="1" applyBorder="1" applyAlignment="1">
      <alignment horizontal="center"/>
    </xf>
    <xf numFmtId="166" fontId="46" fillId="0" borderId="31" xfId="0" applyNumberFormat="1" applyFont="1" applyFill="1" applyBorder="1" applyAlignment="1">
      <alignment horizontal="center"/>
    </xf>
    <xf numFmtId="166" fontId="47" fillId="0" borderId="0" xfId="0" applyNumberFormat="1" applyFont="1" applyFill="1"/>
    <xf numFmtId="166" fontId="83" fillId="0" borderId="0" xfId="1" applyFont="1" applyFill="1" applyAlignment="1">
      <alignment horizontal="center"/>
    </xf>
    <xf numFmtId="166" fontId="83" fillId="0" borderId="0" xfId="1" applyFont="1" applyFill="1"/>
    <xf numFmtId="166" fontId="84" fillId="0" borderId="31" xfId="1" applyFont="1" applyFill="1" applyBorder="1" applyAlignment="1">
      <alignment horizontal="center"/>
    </xf>
    <xf numFmtId="166" fontId="58" fillId="0" borderId="0" xfId="0" applyNumberFormat="1" applyFont="1" applyFill="1" applyAlignment="1">
      <alignment horizontal="center"/>
    </xf>
    <xf numFmtId="166" fontId="58" fillId="0" borderId="31" xfId="0" applyNumberFormat="1" applyFont="1" applyFill="1" applyBorder="1" applyAlignment="1">
      <alignment horizontal="center"/>
    </xf>
    <xf numFmtId="0" fontId="84" fillId="0" borderId="0" xfId="0" applyFont="1" applyFill="1" applyAlignment="1">
      <alignment horizontal="center"/>
    </xf>
    <xf numFmtId="166" fontId="84" fillId="0" borderId="0" xfId="0" applyNumberFormat="1" applyFont="1" applyFill="1" applyAlignment="1">
      <alignment horizontal="center"/>
    </xf>
    <xf numFmtId="166" fontId="84" fillId="0" borderId="31" xfId="0" applyNumberFormat="1" applyFont="1" applyFill="1" applyBorder="1" applyAlignment="1">
      <alignment horizontal="center"/>
    </xf>
    <xf numFmtId="0" fontId="83" fillId="0" borderId="0" xfId="0" applyFont="1" applyFill="1" applyAlignment="1">
      <alignment horizontal="center"/>
    </xf>
    <xf numFmtId="166" fontId="83" fillId="0" borderId="0" xfId="0" applyNumberFormat="1" applyFont="1" applyFill="1" applyAlignment="1">
      <alignment horizontal="center"/>
    </xf>
    <xf numFmtId="166" fontId="83" fillId="0" borderId="31" xfId="0" applyNumberFormat="1" applyFont="1" applyFill="1" applyBorder="1" applyAlignment="1">
      <alignment horizontal="center"/>
    </xf>
    <xf numFmtId="166" fontId="47" fillId="0" borderId="53" xfId="0" applyNumberFormat="1" applyFont="1" applyFill="1" applyBorder="1" applyAlignment="1">
      <alignment horizontal="center"/>
    </xf>
    <xf numFmtId="166" fontId="47" fillId="0" borderId="0" xfId="0" applyNumberFormat="1" applyFont="1" applyFill="1" applyBorder="1" applyAlignment="1">
      <alignment horizontal="center"/>
    </xf>
    <xf numFmtId="0" fontId="82" fillId="0" borderId="0" xfId="0" applyFont="1" applyFill="1" applyBorder="1" applyAlignment="1">
      <alignment horizontal="center" wrapText="1"/>
    </xf>
    <xf numFmtId="0" fontId="85" fillId="36" borderId="0" xfId="0" applyFont="1" applyFill="1"/>
    <xf numFmtId="0" fontId="86" fillId="36" borderId="0" xfId="0" applyFont="1" applyFill="1" applyAlignment="1">
      <alignment horizontal="center"/>
    </xf>
    <xf numFmtId="0" fontId="87" fillId="0" borderId="54" xfId="0" applyFont="1" applyFill="1" applyBorder="1"/>
    <xf numFmtId="0" fontId="89" fillId="0" borderId="56" xfId="0" applyFont="1" applyFill="1" applyBorder="1" applyAlignment="1">
      <alignment horizontal="center"/>
    </xf>
    <xf numFmtId="0" fontId="87" fillId="0" borderId="57" xfId="0" applyFont="1" applyFill="1" applyBorder="1"/>
    <xf numFmtId="0" fontId="88" fillId="0" borderId="57" xfId="0" applyFont="1" applyFill="1" applyBorder="1" applyAlignment="1">
      <alignment horizontal="center" wrapText="1"/>
    </xf>
    <xf numFmtId="0" fontId="89" fillId="0" borderId="58" xfId="0" applyFont="1" applyFill="1" applyBorder="1" applyAlignment="1">
      <alignment horizontal="center"/>
    </xf>
    <xf numFmtId="166" fontId="87" fillId="0" borderId="57" xfId="0" applyNumberFormat="1" applyFont="1" applyFill="1" applyBorder="1" applyAlignment="1">
      <alignment horizontal="center"/>
    </xf>
    <xf numFmtId="10" fontId="89" fillId="0" borderId="58" xfId="221" applyNumberFormat="1" applyFont="1" applyFill="1" applyBorder="1" applyAlignment="1">
      <alignment horizontal="center"/>
    </xf>
    <xf numFmtId="166" fontId="87" fillId="0" borderId="30" xfId="0" applyNumberFormat="1" applyFont="1" applyFill="1" applyBorder="1" applyAlignment="1">
      <alignment horizontal="center"/>
    </xf>
    <xf numFmtId="0" fontId="86" fillId="36" borderId="0" xfId="0" applyFont="1" applyFill="1"/>
    <xf numFmtId="0" fontId="90" fillId="0" borderId="55" xfId="0" applyFont="1" applyFill="1" applyBorder="1" applyAlignment="1">
      <alignment horizontal="center" wrapText="1"/>
    </xf>
    <xf numFmtId="0" fontId="90" fillId="0" borderId="0" xfId="0" applyFont="1" applyFill="1" applyBorder="1" applyAlignment="1">
      <alignment horizontal="center" wrapText="1"/>
    </xf>
    <xf numFmtId="166" fontId="77" fillId="0" borderId="0" xfId="0" applyNumberFormat="1" applyFont="1" applyFill="1" applyBorder="1" applyAlignment="1">
      <alignment horizontal="right" vertical="center"/>
    </xf>
    <xf numFmtId="2" fontId="77" fillId="0" borderId="0" xfId="0" applyNumberFormat="1" applyFont="1" applyFill="1" applyBorder="1" applyAlignment="1">
      <alignment horizontal="right" vertical="center"/>
    </xf>
    <xf numFmtId="166" fontId="89" fillId="0" borderId="0" xfId="0" applyNumberFormat="1" applyFont="1" applyFill="1" applyBorder="1" applyAlignment="1">
      <alignment horizontal="center"/>
    </xf>
    <xf numFmtId="166" fontId="89" fillId="0" borderId="31" xfId="0" applyNumberFormat="1" applyFont="1" applyFill="1" applyBorder="1" applyAlignment="1">
      <alignment horizontal="center"/>
    </xf>
    <xf numFmtId="10" fontId="89" fillId="0" borderId="59" xfId="221" applyNumberFormat="1" applyFont="1" applyFill="1" applyBorder="1" applyAlignment="1">
      <alignment horizontal="center"/>
    </xf>
    <xf numFmtId="166" fontId="81" fillId="3" borderId="0" xfId="1" applyFont="1" applyFill="1" applyAlignment="1">
      <alignment horizontal="center" wrapText="1"/>
    </xf>
    <xf numFmtId="0" fontId="3" fillId="0" borderId="1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3" fillId="0" borderId="46" xfId="0" applyFont="1" applyBorder="1" applyAlignment="1">
      <alignment wrapText="1"/>
    </xf>
    <xf numFmtId="4" fontId="49" fillId="0" borderId="9" xfId="0" applyNumberFormat="1" applyFont="1" applyBorder="1" applyAlignment="1">
      <alignment horizontal="center" wrapText="1"/>
    </xf>
    <xf numFmtId="4" fontId="49" fillId="0" borderId="10" xfId="0" applyNumberFormat="1" applyFont="1" applyBorder="1" applyAlignment="1">
      <alignment horizontal="center" wrapText="1"/>
    </xf>
    <xf numFmtId="4" fontId="49" fillId="0" borderId="9" xfId="0" quotePrefix="1" applyNumberFormat="1" applyFont="1" applyBorder="1" applyAlignment="1">
      <alignment horizontal="center" wrapText="1"/>
    </xf>
    <xf numFmtId="0" fontId="48" fillId="0" borderId="1" xfId="0" applyFont="1" applyBorder="1" applyAlignment="1">
      <alignment wrapText="1"/>
    </xf>
    <xf numFmtId="0" fontId="48" fillId="2" borderId="3" xfId="0" applyFont="1" applyFill="1" applyBorder="1" applyAlignment="1">
      <alignment wrapText="1"/>
    </xf>
    <xf numFmtId="0" fontId="48" fillId="2" borderId="4" xfId="0" applyFont="1" applyFill="1" applyBorder="1" applyAlignment="1">
      <alignment wrapText="1"/>
    </xf>
    <xf numFmtId="0" fontId="49" fillId="0" borderId="3" xfId="0" applyFont="1" applyBorder="1" applyAlignment="1">
      <alignment horizontal="center" wrapText="1"/>
    </xf>
    <xf numFmtId="0" fontId="49" fillId="0" borderId="4" xfId="0" applyFont="1" applyBorder="1" applyAlignment="1">
      <alignment horizontal="center" wrapText="1"/>
    </xf>
    <xf numFmtId="4" fontId="49" fillId="0" borderId="6" xfId="0" applyNumberFormat="1" applyFont="1" applyBorder="1" applyAlignment="1">
      <alignment horizontal="center" wrapText="1"/>
    </xf>
    <xf numFmtId="4" fontId="49" fillId="0" borderId="8" xfId="0" applyNumberFormat="1" applyFont="1" applyBorder="1" applyAlignment="1">
      <alignment horizontal="center" wrapText="1"/>
    </xf>
    <xf numFmtId="4" fontId="48" fillId="0" borderId="31" xfId="0" applyNumberFormat="1" applyFont="1" applyBorder="1" applyAlignment="1">
      <alignment horizontal="center" wrapText="1"/>
    </xf>
    <xf numFmtId="4" fontId="48" fillId="0" borderId="32" xfId="0" applyNumberFormat="1" applyFont="1" applyBorder="1" applyAlignment="1">
      <alignment horizontal="center" wrapText="1"/>
    </xf>
    <xf numFmtId="4" fontId="49" fillId="0" borderId="6" xfId="0" quotePrefix="1" applyNumberFormat="1" applyFont="1" applyBorder="1" applyAlignment="1">
      <alignment horizontal="center" wrapText="1"/>
    </xf>
    <xf numFmtId="0" fontId="60" fillId="31" borderId="0" xfId="0" applyFont="1" applyFill="1" applyAlignment="1">
      <alignment horizontal="center" vertical="center"/>
    </xf>
    <xf numFmtId="0" fontId="60" fillId="31" borderId="49" xfId="0" applyFont="1" applyFill="1" applyBorder="1" applyAlignment="1">
      <alignment horizontal="center" vertical="center"/>
    </xf>
    <xf numFmtId="0" fontId="69" fillId="4" borderId="13" xfId="159" applyFont="1" applyFill="1" applyBorder="1" applyAlignment="1">
      <alignment horizontal="center"/>
    </xf>
    <xf numFmtId="0" fontId="69" fillId="4" borderId="50" xfId="159" applyFont="1" applyFill="1" applyBorder="1" applyAlignment="1">
      <alignment horizontal="center"/>
    </xf>
    <xf numFmtId="0" fontId="69" fillId="4" borderId="51" xfId="159" applyFont="1" applyFill="1" applyBorder="1" applyAlignment="1">
      <alignment horizontal="center"/>
    </xf>
    <xf numFmtId="0" fontId="69" fillId="4" borderId="52" xfId="159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0" fontId="11" fillId="2" borderId="24" xfId="0" applyFont="1" applyFill="1" applyBorder="1" applyAlignment="1">
      <alignment horizontal="center" wrapText="1"/>
    </xf>
    <xf numFmtId="166" fontId="77" fillId="35" borderId="13" xfId="0" applyNumberFormat="1" applyFont="1" applyFill="1" applyBorder="1" applyAlignment="1">
      <alignment horizontal="right" vertical="center"/>
    </xf>
    <xf numFmtId="2" fontId="77" fillId="35" borderId="13" xfId="0" applyNumberFormat="1" applyFont="1" applyFill="1" applyBorder="1" applyAlignment="1">
      <alignment horizontal="right" vertical="center"/>
    </xf>
    <xf numFmtId="166" fontId="77" fillId="35" borderId="13" xfId="0" applyNumberFormat="1" applyFont="1" applyFill="1" applyBorder="1" applyAlignment="1">
      <alignment horizontal="center" vertical="center"/>
    </xf>
  </cellXfs>
  <cellStyles count="222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2 2" xfId="12" xr:uid="{00000000-0005-0000-0000-000003000000}"/>
    <cellStyle name="20% - Accent2 2 2" xfId="13" xr:uid="{00000000-0005-0000-0000-000004000000}"/>
    <cellStyle name="20% - Accent2 2 3" xfId="14" xr:uid="{00000000-0005-0000-0000-000005000000}"/>
    <cellStyle name="20% - Accent3 2" xfId="15" xr:uid="{00000000-0005-0000-0000-000006000000}"/>
    <cellStyle name="20% - Accent3 2 2" xfId="16" xr:uid="{00000000-0005-0000-0000-000007000000}"/>
    <cellStyle name="20% - Accent3 2 3" xfId="17" xr:uid="{00000000-0005-0000-0000-000008000000}"/>
    <cellStyle name="20% - Accent4 2" xfId="18" xr:uid="{00000000-0005-0000-0000-000009000000}"/>
    <cellStyle name="20% - Accent4 2 2" xfId="19" xr:uid="{00000000-0005-0000-0000-00000A000000}"/>
    <cellStyle name="20% - Accent4 2 3" xfId="20" xr:uid="{00000000-0005-0000-0000-00000B000000}"/>
    <cellStyle name="20% - Accent5 2" xfId="21" xr:uid="{00000000-0005-0000-0000-00000C000000}"/>
    <cellStyle name="20% - Accent5 2 2" xfId="22" xr:uid="{00000000-0005-0000-0000-00000D000000}"/>
    <cellStyle name="20% - Accent5 2 3" xfId="23" xr:uid="{00000000-0005-0000-0000-00000E000000}"/>
    <cellStyle name="20% - Accent6 2" xfId="24" xr:uid="{00000000-0005-0000-0000-00000F000000}"/>
    <cellStyle name="20% - Accent6 2 2" xfId="25" xr:uid="{00000000-0005-0000-0000-000010000000}"/>
    <cellStyle name="20% - Accent6 2 3" xfId="26" xr:uid="{00000000-0005-0000-0000-000011000000}"/>
    <cellStyle name="40% - Accent1 2" xfId="27" xr:uid="{00000000-0005-0000-0000-000012000000}"/>
    <cellStyle name="40% - Accent1 2 2" xfId="28" xr:uid="{00000000-0005-0000-0000-000013000000}"/>
    <cellStyle name="40% - Accent1 2 3" xfId="29" xr:uid="{00000000-0005-0000-0000-000014000000}"/>
    <cellStyle name="40% - Accent2 2" xfId="30" xr:uid="{00000000-0005-0000-0000-000015000000}"/>
    <cellStyle name="40% - Accent2 2 2" xfId="31" xr:uid="{00000000-0005-0000-0000-000016000000}"/>
    <cellStyle name="40% - Accent2 2 3" xfId="32" xr:uid="{00000000-0005-0000-0000-000017000000}"/>
    <cellStyle name="40% - Accent3 2" xfId="33" xr:uid="{00000000-0005-0000-0000-000018000000}"/>
    <cellStyle name="40% - Accent3 2 2" xfId="34" xr:uid="{00000000-0005-0000-0000-000019000000}"/>
    <cellStyle name="40% - Accent3 2 3" xfId="35" xr:uid="{00000000-0005-0000-0000-00001A000000}"/>
    <cellStyle name="40% - Accent4 2" xfId="36" xr:uid="{00000000-0005-0000-0000-00001B000000}"/>
    <cellStyle name="40% - Accent4 2 2" xfId="37" xr:uid="{00000000-0005-0000-0000-00001C000000}"/>
    <cellStyle name="40% - Accent4 2 3" xfId="38" xr:uid="{00000000-0005-0000-0000-00001D000000}"/>
    <cellStyle name="40% - Accent5 2" xfId="39" xr:uid="{00000000-0005-0000-0000-00001E000000}"/>
    <cellStyle name="40% - Accent5 2 2" xfId="40" xr:uid="{00000000-0005-0000-0000-00001F000000}"/>
    <cellStyle name="40% - Accent5 2 3" xfId="41" xr:uid="{00000000-0005-0000-0000-000020000000}"/>
    <cellStyle name="40% - Accent6 2" xfId="42" xr:uid="{00000000-0005-0000-0000-000021000000}"/>
    <cellStyle name="40% - Accent6 2 2" xfId="43" xr:uid="{00000000-0005-0000-0000-000022000000}"/>
    <cellStyle name="40% - Accent6 2 3" xfId="44" xr:uid="{00000000-0005-0000-0000-000023000000}"/>
    <cellStyle name="60% - Accent1 2" xfId="45" xr:uid="{00000000-0005-0000-0000-000024000000}"/>
    <cellStyle name="60% - Accent1 2 2" xfId="46" xr:uid="{00000000-0005-0000-0000-000025000000}"/>
    <cellStyle name="60% - Accent2 2" xfId="47" xr:uid="{00000000-0005-0000-0000-000026000000}"/>
    <cellStyle name="60% - Accent2 2 2" xfId="48" xr:uid="{00000000-0005-0000-0000-000027000000}"/>
    <cellStyle name="60% - Accent3 2" xfId="49" xr:uid="{00000000-0005-0000-0000-000028000000}"/>
    <cellStyle name="60% - Accent3 2 2" xfId="50" xr:uid="{00000000-0005-0000-0000-000029000000}"/>
    <cellStyle name="60% - Accent4 2" xfId="51" xr:uid="{00000000-0005-0000-0000-00002A000000}"/>
    <cellStyle name="60% - Accent4 2 2" xfId="52" xr:uid="{00000000-0005-0000-0000-00002B000000}"/>
    <cellStyle name="60% - Accent5 2" xfId="53" xr:uid="{00000000-0005-0000-0000-00002C000000}"/>
    <cellStyle name="60% - Accent5 2 2" xfId="54" xr:uid="{00000000-0005-0000-0000-00002D000000}"/>
    <cellStyle name="60% - Accent6 2" xfId="55" xr:uid="{00000000-0005-0000-0000-00002E000000}"/>
    <cellStyle name="60% - Accent6 2 2" xfId="56" xr:uid="{00000000-0005-0000-0000-00002F000000}"/>
    <cellStyle name="Accent1 2" xfId="57" xr:uid="{00000000-0005-0000-0000-000030000000}"/>
    <cellStyle name="Accent1 2 2" xfId="58" xr:uid="{00000000-0005-0000-0000-000031000000}"/>
    <cellStyle name="Accent2 2" xfId="59" xr:uid="{00000000-0005-0000-0000-000032000000}"/>
    <cellStyle name="Accent2 2 2" xfId="60" xr:uid="{00000000-0005-0000-0000-000033000000}"/>
    <cellStyle name="Accent3 2" xfId="61" xr:uid="{00000000-0005-0000-0000-000034000000}"/>
    <cellStyle name="Accent3 2 2" xfId="62" xr:uid="{00000000-0005-0000-0000-000035000000}"/>
    <cellStyle name="Accent4 2" xfId="63" xr:uid="{00000000-0005-0000-0000-000036000000}"/>
    <cellStyle name="Accent4 2 2" xfId="64" xr:uid="{00000000-0005-0000-0000-000037000000}"/>
    <cellStyle name="Accent5 2" xfId="65" xr:uid="{00000000-0005-0000-0000-000038000000}"/>
    <cellStyle name="Accent5 2 2" xfId="66" xr:uid="{00000000-0005-0000-0000-000039000000}"/>
    <cellStyle name="Accent6 2" xfId="67" xr:uid="{00000000-0005-0000-0000-00003A000000}"/>
    <cellStyle name="Accent6 2 2" xfId="68" xr:uid="{00000000-0005-0000-0000-00003B000000}"/>
    <cellStyle name="Bad 2" xfId="69" xr:uid="{00000000-0005-0000-0000-00003C000000}"/>
    <cellStyle name="Bad 2 2" xfId="70" xr:uid="{00000000-0005-0000-0000-00003D000000}"/>
    <cellStyle name="Calculation 2" xfId="71" xr:uid="{00000000-0005-0000-0000-00003E000000}"/>
    <cellStyle name="Calculation 2 2" xfId="72" xr:uid="{00000000-0005-0000-0000-00003F000000}"/>
    <cellStyle name="Check Cell 2" xfId="73" xr:uid="{00000000-0005-0000-0000-000040000000}"/>
    <cellStyle name="Check Cell 2 2" xfId="74" xr:uid="{00000000-0005-0000-0000-000041000000}"/>
    <cellStyle name="Comma" xfId="1" builtinId="3"/>
    <cellStyle name="Comma 10" xfId="75" xr:uid="{00000000-0005-0000-0000-000043000000}"/>
    <cellStyle name="Comma 10 2" xfId="76" xr:uid="{00000000-0005-0000-0000-000044000000}"/>
    <cellStyle name="Comma 10 2 2 3" xfId="77" xr:uid="{00000000-0005-0000-0000-000045000000}"/>
    <cellStyle name="Comma 10 3" xfId="78" xr:uid="{00000000-0005-0000-0000-000046000000}"/>
    <cellStyle name="Comma 11" xfId="79" xr:uid="{00000000-0005-0000-0000-000047000000}"/>
    <cellStyle name="Comma 11 2" xfId="80" xr:uid="{00000000-0005-0000-0000-000048000000}"/>
    <cellStyle name="Comma 11 2 2" xfId="81" xr:uid="{00000000-0005-0000-0000-000049000000}"/>
    <cellStyle name="Comma 11 2 2 2" xfId="82" xr:uid="{00000000-0005-0000-0000-00004A000000}"/>
    <cellStyle name="Comma 11 3 2" xfId="8" xr:uid="{00000000-0005-0000-0000-00004B000000}"/>
    <cellStyle name="Comma 12" xfId="83" xr:uid="{00000000-0005-0000-0000-00004C000000}"/>
    <cellStyle name="Comma 12 2" xfId="84" xr:uid="{00000000-0005-0000-0000-00004D000000}"/>
    <cellStyle name="Comma 12 2 2" xfId="85" xr:uid="{00000000-0005-0000-0000-00004E000000}"/>
    <cellStyle name="Comma 13" xfId="86" xr:uid="{00000000-0005-0000-0000-00004F000000}"/>
    <cellStyle name="Comma 14" xfId="87" xr:uid="{00000000-0005-0000-0000-000050000000}"/>
    <cellStyle name="Comma 15" xfId="88" xr:uid="{00000000-0005-0000-0000-000051000000}"/>
    <cellStyle name="Comma 16" xfId="89" xr:uid="{00000000-0005-0000-0000-000052000000}"/>
    <cellStyle name="Comma 17" xfId="90" xr:uid="{00000000-0005-0000-0000-000053000000}"/>
    <cellStyle name="Comma 17 2" xfId="91" xr:uid="{00000000-0005-0000-0000-000054000000}"/>
    <cellStyle name="Comma 18" xfId="92" xr:uid="{00000000-0005-0000-0000-000055000000}"/>
    <cellStyle name="Comma 18 2" xfId="93" xr:uid="{00000000-0005-0000-0000-000056000000}"/>
    <cellStyle name="Comma 19" xfId="94" xr:uid="{00000000-0005-0000-0000-000057000000}"/>
    <cellStyle name="Comma 19 2" xfId="95" xr:uid="{00000000-0005-0000-0000-000058000000}"/>
    <cellStyle name="Comma 2" xfId="96" xr:uid="{00000000-0005-0000-0000-000059000000}"/>
    <cellStyle name="Comma 2 2" xfId="97" xr:uid="{00000000-0005-0000-0000-00005A000000}"/>
    <cellStyle name="Comma 2 2 2" xfId="98" xr:uid="{00000000-0005-0000-0000-00005B000000}"/>
    <cellStyle name="Comma 2 3" xfId="99" xr:uid="{00000000-0005-0000-0000-00005C000000}"/>
    <cellStyle name="Comma 2 4" xfId="100" xr:uid="{00000000-0005-0000-0000-00005D000000}"/>
    <cellStyle name="Comma 20" xfId="101" xr:uid="{00000000-0005-0000-0000-00005E000000}"/>
    <cellStyle name="Comma 28" xfId="102" xr:uid="{00000000-0005-0000-0000-00005F000000}"/>
    <cellStyle name="Comma 3" xfId="103" xr:uid="{00000000-0005-0000-0000-000060000000}"/>
    <cellStyle name="Comma 3 2" xfId="104" xr:uid="{00000000-0005-0000-0000-000061000000}"/>
    <cellStyle name="Comma 3 2 2" xfId="105" xr:uid="{00000000-0005-0000-0000-000062000000}"/>
    <cellStyle name="Comma 3 3" xfId="106" xr:uid="{00000000-0005-0000-0000-000063000000}"/>
    <cellStyle name="Comma 4" xfId="107" xr:uid="{00000000-0005-0000-0000-000064000000}"/>
    <cellStyle name="Comma 4 2" xfId="108" xr:uid="{00000000-0005-0000-0000-000065000000}"/>
    <cellStyle name="Comma 5" xfId="109" xr:uid="{00000000-0005-0000-0000-000066000000}"/>
    <cellStyle name="Comma 5 2" xfId="110" xr:uid="{00000000-0005-0000-0000-000067000000}"/>
    <cellStyle name="Comma 6" xfId="111" xr:uid="{00000000-0005-0000-0000-000068000000}"/>
    <cellStyle name="Comma 6 2" xfId="112" xr:uid="{00000000-0005-0000-0000-000069000000}"/>
    <cellStyle name="Comma 6 5" xfId="6" xr:uid="{00000000-0005-0000-0000-00006A000000}"/>
    <cellStyle name="Comma 7" xfId="113" xr:uid="{00000000-0005-0000-0000-00006B000000}"/>
    <cellStyle name="Comma 7 2" xfId="114" xr:uid="{00000000-0005-0000-0000-00006C000000}"/>
    <cellStyle name="Comma 7 3" xfId="115" xr:uid="{00000000-0005-0000-0000-00006D000000}"/>
    <cellStyle name="Comma 7 4" xfId="116" xr:uid="{00000000-0005-0000-0000-00006E000000}"/>
    <cellStyle name="Comma 8" xfId="117" xr:uid="{00000000-0005-0000-0000-00006F000000}"/>
    <cellStyle name="Comma 8 2" xfId="118" xr:uid="{00000000-0005-0000-0000-000070000000}"/>
    <cellStyle name="Comma 8 2 2" xfId="119" xr:uid="{00000000-0005-0000-0000-000071000000}"/>
    <cellStyle name="Comma 8 2 3" xfId="7" xr:uid="{00000000-0005-0000-0000-000072000000}"/>
    <cellStyle name="Comma 9" xfId="120" xr:uid="{00000000-0005-0000-0000-000073000000}"/>
    <cellStyle name="Currency 2" xfId="121" xr:uid="{00000000-0005-0000-0000-000074000000}"/>
    <cellStyle name="Currency 2 2" xfId="122" xr:uid="{00000000-0005-0000-0000-000075000000}"/>
    <cellStyle name="Currency 3" xfId="123" xr:uid="{00000000-0005-0000-0000-000076000000}"/>
    <cellStyle name="Currency 4" xfId="124" xr:uid="{00000000-0005-0000-0000-000077000000}"/>
    <cellStyle name="Currency 4 2" xfId="125" xr:uid="{00000000-0005-0000-0000-000078000000}"/>
    <cellStyle name="Currency 5" xfId="126" xr:uid="{00000000-0005-0000-0000-000079000000}"/>
    <cellStyle name="Explanatory Text 2" xfId="127" xr:uid="{00000000-0005-0000-0000-00007A000000}"/>
    <cellStyle name="Explanatory Text 2 2" xfId="128" xr:uid="{00000000-0005-0000-0000-00007B000000}"/>
    <cellStyle name="Good 2" xfId="129" xr:uid="{00000000-0005-0000-0000-00007C000000}"/>
    <cellStyle name="Good 2 2" xfId="130" xr:uid="{00000000-0005-0000-0000-00007D000000}"/>
    <cellStyle name="Heading 1 2" xfId="131" xr:uid="{00000000-0005-0000-0000-00007E000000}"/>
    <cellStyle name="Heading 1 2 2" xfId="132" xr:uid="{00000000-0005-0000-0000-00007F000000}"/>
    <cellStyle name="Heading 2 2" xfId="133" xr:uid="{00000000-0005-0000-0000-000080000000}"/>
    <cellStyle name="Heading 2 2 2" xfId="134" xr:uid="{00000000-0005-0000-0000-000081000000}"/>
    <cellStyle name="Heading 3 2" xfId="135" xr:uid="{00000000-0005-0000-0000-000082000000}"/>
    <cellStyle name="Heading 3 2 2" xfId="136" xr:uid="{00000000-0005-0000-0000-000083000000}"/>
    <cellStyle name="Heading 4 2" xfId="137" xr:uid="{00000000-0005-0000-0000-000084000000}"/>
    <cellStyle name="Heading 4 2 2" xfId="138" xr:uid="{00000000-0005-0000-0000-000085000000}"/>
    <cellStyle name="Input 2" xfId="139" xr:uid="{00000000-0005-0000-0000-000086000000}"/>
    <cellStyle name="Input 2 2" xfId="140" xr:uid="{00000000-0005-0000-0000-000087000000}"/>
    <cellStyle name="Linked Cell 2" xfId="141" xr:uid="{00000000-0005-0000-0000-000088000000}"/>
    <cellStyle name="Linked Cell 2 2" xfId="142" xr:uid="{00000000-0005-0000-0000-000089000000}"/>
    <cellStyle name="Neutral 2" xfId="143" xr:uid="{00000000-0005-0000-0000-00008A000000}"/>
    <cellStyle name="Neutral 2 2" xfId="144" xr:uid="{00000000-0005-0000-0000-00008B000000}"/>
    <cellStyle name="Normal" xfId="0" builtinId="0"/>
    <cellStyle name="Normal 10" xfId="4" xr:uid="{00000000-0005-0000-0000-00008D000000}"/>
    <cellStyle name="Normal 10 2" xfId="145" xr:uid="{00000000-0005-0000-0000-00008E000000}"/>
    <cellStyle name="Normal 10 3" xfId="146" xr:uid="{00000000-0005-0000-0000-00008F000000}"/>
    <cellStyle name="Normal 11" xfId="147" xr:uid="{00000000-0005-0000-0000-000090000000}"/>
    <cellStyle name="Normal 11 2" xfId="148" xr:uid="{00000000-0005-0000-0000-000091000000}"/>
    <cellStyle name="Normal 11 2 2" xfId="219" xr:uid="{00000000-0005-0000-0000-000092000000}"/>
    <cellStyle name="Normal 11 3" xfId="149" xr:uid="{00000000-0005-0000-0000-000093000000}"/>
    <cellStyle name="Normal 12" xfId="150" xr:uid="{00000000-0005-0000-0000-000094000000}"/>
    <cellStyle name="Normal 13" xfId="151" xr:uid="{00000000-0005-0000-0000-000095000000}"/>
    <cellStyle name="Normal 13 2" xfId="152" xr:uid="{00000000-0005-0000-0000-000096000000}"/>
    <cellStyle name="Normal 14" xfId="153" xr:uid="{00000000-0005-0000-0000-000097000000}"/>
    <cellStyle name="Normal 15" xfId="154" xr:uid="{00000000-0005-0000-0000-000098000000}"/>
    <cellStyle name="Normal 16" xfId="155" xr:uid="{00000000-0005-0000-0000-000099000000}"/>
    <cellStyle name="Normal 17" xfId="156" xr:uid="{00000000-0005-0000-0000-00009A000000}"/>
    <cellStyle name="Normal 18" xfId="157" xr:uid="{00000000-0005-0000-0000-00009B000000}"/>
    <cellStyle name="Normal 19" xfId="158" xr:uid="{00000000-0005-0000-0000-00009C000000}"/>
    <cellStyle name="Normal 2" xfId="159" xr:uid="{00000000-0005-0000-0000-00009D000000}"/>
    <cellStyle name="Normal 2 2" xfId="160" xr:uid="{00000000-0005-0000-0000-00009E000000}"/>
    <cellStyle name="Normal 2 2 2" xfId="161" xr:uid="{00000000-0005-0000-0000-00009F000000}"/>
    <cellStyle name="Normal 2 2 3" xfId="162" xr:uid="{00000000-0005-0000-0000-0000A0000000}"/>
    <cellStyle name="Normal 2 2 3 2" xfId="5" xr:uid="{00000000-0005-0000-0000-0000A1000000}"/>
    <cellStyle name="Normal 2 3" xfId="163" xr:uid="{00000000-0005-0000-0000-0000A2000000}"/>
    <cellStyle name="Normal 2 3 2" xfId="164" xr:uid="{00000000-0005-0000-0000-0000A3000000}"/>
    <cellStyle name="Normal 2 3 2 2" xfId="165" xr:uid="{00000000-0005-0000-0000-0000A4000000}"/>
    <cellStyle name="Normal 2 3 2 3" xfId="3" xr:uid="{00000000-0005-0000-0000-0000A5000000}"/>
    <cellStyle name="Normal 2 3 3" xfId="166" xr:uid="{00000000-0005-0000-0000-0000A6000000}"/>
    <cellStyle name="Normal 2 4" xfId="167" xr:uid="{00000000-0005-0000-0000-0000A7000000}"/>
    <cellStyle name="Normal 2 5" xfId="168" xr:uid="{00000000-0005-0000-0000-0000A8000000}"/>
    <cellStyle name="Normal 2_NORBanks(JUNE 17)" xfId="169" xr:uid="{00000000-0005-0000-0000-0000A9000000}"/>
    <cellStyle name="Normal 20" xfId="170" xr:uid="{00000000-0005-0000-0000-0000AA000000}"/>
    <cellStyle name="Normal 21" xfId="171" xr:uid="{00000000-0005-0000-0000-0000AB000000}"/>
    <cellStyle name="Normal 22" xfId="172" xr:uid="{00000000-0005-0000-0000-0000AC000000}"/>
    <cellStyle name="Normal 23" xfId="173" xr:uid="{00000000-0005-0000-0000-0000AD000000}"/>
    <cellStyle name="Normal 23 2" xfId="174" xr:uid="{00000000-0005-0000-0000-0000AE000000}"/>
    <cellStyle name="Normal 24" xfId="175" xr:uid="{00000000-0005-0000-0000-0000AF000000}"/>
    <cellStyle name="Normal 3" xfId="176" xr:uid="{00000000-0005-0000-0000-0000B0000000}"/>
    <cellStyle name="Normal 3 2" xfId="177" xr:uid="{00000000-0005-0000-0000-0000B1000000}"/>
    <cellStyle name="Normal 3 3" xfId="178" xr:uid="{00000000-0005-0000-0000-0000B2000000}"/>
    <cellStyle name="Normal 4" xfId="179" xr:uid="{00000000-0005-0000-0000-0000B3000000}"/>
    <cellStyle name="Normal 4 2" xfId="180" xr:uid="{00000000-0005-0000-0000-0000B4000000}"/>
    <cellStyle name="Normal 4 3" xfId="181" xr:uid="{00000000-0005-0000-0000-0000B5000000}"/>
    <cellStyle name="Normal 4 4" xfId="182" xr:uid="{00000000-0005-0000-0000-0000B6000000}"/>
    <cellStyle name="Normal 5" xfId="183" xr:uid="{00000000-0005-0000-0000-0000B7000000}"/>
    <cellStyle name="Normal 5 2" xfId="184" xr:uid="{00000000-0005-0000-0000-0000B8000000}"/>
    <cellStyle name="Normal 5 3" xfId="185" xr:uid="{00000000-0005-0000-0000-0000B9000000}"/>
    <cellStyle name="Normal 6" xfId="186" xr:uid="{00000000-0005-0000-0000-0000BA000000}"/>
    <cellStyle name="Normal 7" xfId="187" xr:uid="{00000000-0005-0000-0000-0000BB000000}"/>
    <cellStyle name="Normal 7 2" xfId="188" xr:uid="{00000000-0005-0000-0000-0000BC000000}"/>
    <cellStyle name="Normal 7 2 2" xfId="220" xr:uid="{00000000-0005-0000-0000-0000BD000000}"/>
    <cellStyle name="Normal 8" xfId="189" xr:uid="{00000000-0005-0000-0000-0000BE000000}"/>
    <cellStyle name="Normal 9" xfId="190" xr:uid="{00000000-0005-0000-0000-0000BF000000}"/>
    <cellStyle name="Normal 9 2" xfId="191" xr:uid="{00000000-0005-0000-0000-0000C0000000}"/>
    <cellStyle name="Normal 9 2 2" xfId="192" xr:uid="{00000000-0005-0000-0000-0000C1000000}"/>
    <cellStyle name="Normal 9 2 2 2" xfId="193" xr:uid="{00000000-0005-0000-0000-0000C2000000}"/>
    <cellStyle name="Normal 9 2 2 2 2" xfId="2" xr:uid="{00000000-0005-0000-0000-0000C3000000}"/>
    <cellStyle name="Normal 9 2 2 2 2 2" xfId="194" xr:uid="{00000000-0005-0000-0000-0000C4000000}"/>
    <cellStyle name="Normal 9 2 2 2 2 3" xfId="195" xr:uid="{00000000-0005-0000-0000-0000C5000000}"/>
    <cellStyle name="Normal 9 2 2 3" xfId="196" xr:uid="{00000000-0005-0000-0000-0000C6000000}"/>
    <cellStyle name="Normal 9 2 2 4" xfId="197" xr:uid="{00000000-0005-0000-0000-0000C7000000}"/>
    <cellStyle name="Normal 9 3" xfId="198" xr:uid="{00000000-0005-0000-0000-0000C8000000}"/>
    <cellStyle name="Normal 9_NORBanks(JUNE 17)" xfId="199" xr:uid="{00000000-0005-0000-0000-0000C9000000}"/>
    <cellStyle name="Note 2" xfId="200" xr:uid="{00000000-0005-0000-0000-0000CA000000}"/>
    <cellStyle name="Note 2 2" xfId="201" xr:uid="{00000000-0005-0000-0000-0000CB000000}"/>
    <cellStyle name="Note 2 3" xfId="202" xr:uid="{00000000-0005-0000-0000-0000CC000000}"/>
    <cellStyle name="Output 2" xfId="203" xr:uid="{00000000-0005-0000-0000-0000CD000000}"/>
    <cellStyle name="Output 2 2" xfId="204" xr:uid="{00000000-0005-0000-0000-0000CE000000}"/>
    <cellStyle name="Percent" xfId="221" builtinId="5"/>
    <cellStyle name="Percent 2" xfId="205" xr:uid="{00000000-0005-0000-0000-0000D0000000}"/>
    <cellStyle name="Percent 2 2" xfId="206" xr:uid="{00000000-0005-0000-0000-0000D1000000}"/>
    <cellStyle name="Percent 3" xfId="207" xr:uid="{00000000-0005-0000-0000-0000D2000000}"/>
    <cellStyle name="Percent 4" xfId="208" xr:uid="{00000000-0005-0000-0000-0000D3000000}"/>
    <cellStyle name="Percent 4 2" xfId="209" xr:uid="{00000000-0005-0000-0000-0000D4000000}"/>
    <cellStyle name="Percent 5" xfId="210" xr:uid="{00000000-0005-0000-0000-0000D5000000}"/>
    <cellStyle name="Percent 5 2" xfId="211" xr:uid="{00000000-0005-0000-0000-0000D6000000}"/>
    <cellStyle name="Percent 6" xfId="212" xr:uid="{00000000-0005-0000-0000-0000D7000000}"/>
    <cellStyle name="Title 2" xfId="213" xr:uid="{00000000-0005-0000-0000-0000D8000000}"/>
    <cellStyle name="Title 2 2" xfId="214" xr:uid="{00000000-0005-0000-0000-0000D9000000}"/>
    <cellStyle name="Total 2" xfId="215" xr:uid="{00000000-0005-0000-0000-0000DA000000}"/>
    <cellStyle name="Total 2 2" xfId="216" xr:uid="{00000000-0005-0000-0000-0000DB000000}"/>
    <cellStyle name="Warning Text 2" xfId="217" xr:uid="{00000000-0005-0000-0000-0000DC000000}"/>
    <cellStyle name="Warning Text 2 2" xfId="218" xr:uid="{00000000-0005-0000-0000-0000D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7"/>
  <sheetViews>
    <sheetView tabSelected="1" workbookViewId="0">
      <pane xSplit="4" ySplit="3" topLeftCell="AF4" activePane="bottomRight" state="frozen"/>
      <selection pane="topRight" activeCell="E1" sqref="E1"/>
      <selection pane="bottomLeft" activeCell="A4" sqref="A4"/>
      <selection pane="bottomRight" activeCell="AM4" sqref="AM4"/>
    </sheetView>
  </sheetViews>
  <sheetFormatPr defaultRowHeight="15"/>
  <cols>
    <col min="2" max="2" width="17.140625" customWidth="1"/>
    <col min="3" max="3" width="22.28515625" customWidth="1"/>
    <col min="4" max="4" width="13.85546875" customWidth="1"/>
    <col min="5" max="5" width="13.140625" customWidth="1"/>
    <col min="6" max="6" width="13.42578125" customWidth="1"/>
    <col min="7" max="7" width="12.7109375" customWidth="1"/>
    <col min="8" max="8" width="13.7109375" customWidth="1"/>
    <col min="9" max="9" width="15.28515625" customWidth="1"/>
    <col min="10" max="10" width="15.85546875" style="1" customWidth="1"/>
    <col min="11" max="11" width="13.85546875" customWidth="1"/>
    <col min="12" max="12" width="14.42578125" customWidth="1"/>
    <col min="13" max="13" width="15.42578125" customWidth="1"/>
    <col min="14" max="14" width="15.140625" customWidth="1"/>
    <col min="15" max="15" width="17.7109375" style="1" customWidth="1"/>
    <col min="16" max="16" width="16" customWidth="1"/>
    <col min="17" max="17" width="14.42578125" customWidth="1"/>
    <col min="18" max="19" width="9.28515625" customWidth="1"/>
    <col min="20" max="20" width="9.28515625" style="1" customWidth="1"/>
    <col min="21" max="21" width="9.28515625" style="10" customWidth="1"/>
    <col min="23" max="23" width="9.5703125" style="10" bestFit="1" customWidth="1"/>
    <col min="24" max="24" width="11.85546875" style="10" customWidth="1"/>
    <col min="25" max="25" width="11.42578125" style="1" customWidth="1"/>
    <col min="26" max="26" width="9.5703125" style="10" bestFit="1" customWidth="1"/>
    <col min="27" max="27" width="9.5703125" style="283" customWidth="1"/>
    <col min="28" max="28" width="12.5703125" style="244" customWidth="1"/>
    <col min="29" max="29" width="12.5703125" style="283" customWidth="1"/>
    <col min="30" max="30" width="12.5703125" style="244" customWidth="1"/>
    <col min="31" max="31" width="12.5703125" style="283" customWidth="1"/>
    <col min="32" max="32" width="12.5703125" style="244" customWidth="1"/>
    <col min="33" max="33" width="12.5703125" style="283" customWidth="1"/>
    <col min="34" max="34" width="12.5703125" style="244" customWidth="1"/>
    <col min="35" max="35" width="12.5703125" style="283" customWidth="1"/>
    <col min="36" max="36" width="16.85546875" style="307" bestFit="1" customWidth="1"/>
    <col min="37" max="37" width="18.42578125" style="308" customWidth="1"/>
    <col min="38" max="38" width="18.85546875" style="308" customWidth="1"/>
    <col min="41" max="41" width="16.85546875" bestFit="1" customWidth="1"/>
  </cols>
  <sheetData>
    <row r="1" spans="1:38" ht="15.75" thickBot="1"/>
    <row r="2" spans="1:38" ht="16.5" thickTop="1">
      <c r="B2" s="350" t="s">
        <v>97</v>
      </c>
      <c r="C2" s="350"/>
      <c r="D2" s="350"/>
      <c r="E2" s="350"/>
      <c r="F2" s="350"/>
      <c r="G2" s="350"/>
      <c r="H2" s="350"/>
      <c r="I2" s="350"/>
      <c r="J2" s="2"/>
      <c r="K2" s="3" t="s">
        <v>0</v>
      </c>
      <c r="L2" s="3" t="s">
        <v>0</v>
      </c>
      <c r="M2" s="3" t="s">
        <v>0</v>
      </c>
      <c r="N2" s="3" t="s">
        <v>0</v>
      </c>
      <c r="O2" s="4"/>
      <c r="P2" s="3" t="s">
        <v>0</v>
      </c>
      <c r="Q2" s="3" t="s">
        <v>0</v>
      </c>
      <c r="R2" s="3" t="s">
        <v>0</v>
      </c>
      <c r="S2" s="3" t="s">
        <v>0</v>
      </c>
      <c r="T2" s="4"/>
      <c r="U2" s="51" t="s">
        <v>0</v>
      </c>
      <c r="Y2" s="4"/>
      <c r="AK2" s="308" t="s">
        <v>171</v>
      </c>
      <c r="AL2" s="308" t="s">
        <v>173</v>
      </c>
    </row>
    <row r="3" spans="1:38" s="39" customFormat="1" ht="15.75">
      <c r="B3" s="36"/>
      <c r="C3" s="36"/>
      <c r="D3" s="37">
        <v>2013</v>
      </c>
      <c r="E3" s="36"/>
      <c r="F3" s="37">
        <v>2014</v>
      </c>
      <c r="G3" s="36"/>
      <c r="H3" s="36"/>
      <c r="I3" s="36"/>
      <c r="J3" s="38"/>
      <c r="K3" s="37">
        <v>2015</v>
      </c>
      <c r="L3" s="36"/>
      <c r="M3" s="36"/>
      <c r="N3" s="36"/>
      <c r="O3" s="38"/>
      <c r="P3" s="37">
        <v>2016</v>
      </c>
      <c r="Q3" s="36"/>
      <c r="R3" s="36"/>
      <c r="S3" s="36"/>
      <c r="T3" s="38"/>
      <c r="U3" s="52">
        <v>2017</v>
      </c>
      <c r="W3" s="67"/>
      <c r="X3" s="67"/>
      <c r="Y3" s="38"/>
      <c r="Z3" s="67" t="s">
        <v>180</v>
      </c>
      <c r="AA3" s="299"/>
      <c r="AB3" s="67"/>
      <c r="AC3" s="284"/>
      <c r="AD3" s="67"/>
      <c r="AE3" s="284"/>
      <c r="AF3" s="67"/>
      <c r="AG3" s="284"/>
      <c r="AH3" s="67"/>
      <c r="AI3" s="284"/>
      <c r="AJ3" s="309">
        <v>2019</v>
      </c>
      <c r="AK3" s="308" t="s">
        <v>178</v>
      </c>
      <c r="AL3" s="308" t="s">
        <v>179</v>
      </c>
    </row>
    <row r="4" spans="1:38" s="12" customFormat="1" ht="27" thickBot="1">
      <c r="B4" s="108" t="s">
        <v>0</v>
      </c>
      <c r="C4" s="108" t="s">
        <v>0</v>
      </c>
      <c r="D4" s="108" t="s">
        <v>1</v>
      </c>
      <c r="E4" s="108" t="s">
        <v>2</v>
      </c>
      <c r="F4" s="108" t="s">
        <v>3</v>
      </c>
      <c r="G4" s="108" t="s">
        <v>4</v>
      </c>
      <c r="H4" s="108" t="s">
        <v>1</v>
      </c>
      <c r="I4" s="108" t="s">
        <v>2</v>
      </c>
      <c r="J4" s="201" t="s">
        <v>5</v>
      </c>
      <c r="K4" s="108" t="s">
        <v>3</v>
      </c>
      <c r="L4" s="108" t="s">
        <v>4</v>
      </c>
      <c r="M4" s="108" t="s">
        <v>1</v>
      </c>
      <c r="N4" s="108" t="s">
        <v>2</v>
      </c>
      <c r="O4" s="201" t="s">
        <v>6</v>
      </c>
      <c r="P4" s="108" t="s">
        <v>3</v>
      </c>
      <c r="Q4" s="108" t="s">
        <v>4</v>
      </c>
      <c r="R4" s="108" t="s">
        <v>1</v>
      </c>
      <c r="S4" s="108" t="s">
        <v>2</v>
      </c>
      <c r="T4" s="201" t="s">
        <v>7</v>
      </c>
      <c r="U4" s="68" t="s">
        <v>3</v>
      </c>
      <c r="V4" s="68" t="s">
        <v>4</v>
      </c>
      <c r="W4" s="68" t="s">
        <v>1</v>
      </c>
      <c r="X4" s="68" t="s">
        <v>2</v>
      </c>
      <c r="Y4" s="201" t="s">
        <v>85</v>
      </c>
      <c r="Z4" s="68" t="s">
        <v>3</v>
      </c>
      <c r="AA4" s="300" t="s">
        <v>226</v>
      </c>
      <c r="AB4" s="68" t="s">
        <v>4</v>
      </c>
      <c r="AC4" s="285" t="str">
        <f>AA4</f>
        <v>Old</v>
      </c>
      <c r="AD4" s="68" t="s">
        <v>1</v>
      </c>
      <c r="AE4" s="285" t="str">
        <f>AC4</f>
        <v>Old</v>
      </c>
      <c r="AF4" s="68" t="s">
        <v>2</v>
      </c>
      <c r="AG4" s="285" t="str">
        <f>AE4</f>
        <v>Old</v>
      </c>
      <c r="AH4" s="68" t="s">
        <v>174</v>
      </c>
      <c r="AI4" s="285" t="str">
        <f>AG4</f>
        <v>Old</v>
      </c>
      <c r="AJ4" s="310" t="s">
        <v>3</v>
      </c>
      <c r="AK4" s="308" t="s">
        <v>172</v>
      </c>
      <c r="AL4" s="308" t="s">
        <v>172</v>
      </c>
    </row>
    <row r="5" spans="1:38" s="56" customFormat="1" ht="15.75" thickBot="1">
      <c r="A5" s="55"/>
      <c r="B5" s="351" t="s">
        <v>8</v>
      </c>
      <c r="C5" s="351"/>
      <c r="D5" s="202">
        <v>195.28</v>
      </c>
      <c r="E5" s="202">
        <v>121.82</v>
      </c>
      <c r="F5" s="202">
        <v>490.69</v>
      </c>
      <c r="G5" s="202">
        <v>472.99</v>
      </c>
      <c r="H5" s="202">
        <v>544.5</v>
      </c>
      <c r="I5" s="202">
        <v>768.86</v>
      </c>
      <c r="J5" s="203">
        <f>SUM(F5:I5)</f>
        <v>2277.04</v>
      </c>
      <c r="K5" s="202">
        <v>394.61</v>
      </c>
      <c r="L5" s="202">
        <v>211.14</v>
      </c>
      <c r="M5" s="202">
        <v>717.71</v>
      </c>
      <c r="N5" s="202">
        <v>123.16</v>
      </c>
      <c r="O5" s="203">
        <f>SUM(K5:N5)</f>
        <v>1446.6200000000001</v>
      </c>
      <c r="P5" s="202">
        <v>174.46</v>
      </c>
      <c r="Q5" s="202">
        <v>184.29</v>
      </c>
      <c r="R5" s="202">
        <v>340.64</v>
      </c>
      <c r="S5" s="202">
        <v>344.63</v>
      </c>
      <c r="T5" s="203">
        <f>SUM(P5:S5)</f>
        <v>1044.02</v>
      </c>
      <c r="U5" s="204">
        <v>211.38</v>
      </c>
      <c r="V5" s="205">
        <v>274.36988187999998</v>
      </c>
      <c r="W5" s="120">
        <f>SUM(W6:W7)</f>
        <v>117.59506864000001</v>
      </c>
      <c r="X5" s="120">
        <f>SUM(X6:X7)</f>
        <v>378.41</v>
      </c>
      <c r="Y5" s="203">
        <f>SUM(U5:X5)</f>
        <v>981.75495051999997</v>
      </c>
      <c r="Z5" s="251">
        <f>SUM(Z6:Z7)</f>
        <v>246.62005839999998</v>
      </c>
      <c r="AA5" s="301">
        <v>246.61605839999996</v>
      </c>
      <c r="AB5" s="251">
        <f>SUM(AB6:AB7)</f>
        <v>342.76197887000001</v>
      </c>
      <c r="AC5" s="286">
        <v>261.34717744</v>
      </c>
      <c r="AD5" s="251">
        <f>SUM(AD6:AD7)</f>
        <v>531.15585407000003</v>
      </c>
      <c r="AE5" s="286">
        <v>530.62585407000006</v>
      </c>
      <c r="AF5" s="251">
        <f>SUM(AF6:AF7)</f>
        <v>173.36591030000002</v>
      </c>
      <c r="AG5" s="286">
        <v>156.08000000000001</v>
      </c>
      <c r="AH5" s="251">
        <f>AF5+AD5+AB5+Z5</f>
        <v>1293.9038016400002</v>
      </c>
      <c r="AI5" s="286">
        <v>1194.6690899099999</v>
      </c>
      <c r="AJ5" s="311">
        <f>SUM(AJ6:AJ7)</f>
        <v>243.36477393999996</v>
      </c>
      <c r="AK5" s="375">
        <f>(AJ5-AF5)/AF5*100</f>
        <v>40.376371294028232</v>
      </c>
      <c r="AL5" s="376">
        <f t="shared" ref="AL5:AL12" si="0">(AJ5-Z5)/Z5*100</f>
        <v>-1.3199593257415323</v>
      </c>
    </row>
    <row r="6" spans="1:38" ht="15.75" thickBot="1">
      <c r="B6" s="7" t="s">
        <v>0</v>
      </c>
      <c r="C6" s="5" t="s">
        <v>9</v>
      </c>
      <c r="D6" s="5">
        <v>194.63</v>
      </c>
      <c r="E6" s="5">
        <v>113.95</v>
      </c>
      <c r="F6" s="5">
        <v>490.39</v>
      </c>
      <c r="G6" s="5">
        <v>461.58</v>
      </c>
      <c r="H6" s="5">
        <v>544.21</v>
      </c>
      <c r="I6" s="5">
        <v>767.83</v>
      </c>
      <c r="J6" s="6">
        <f t="shared" ref="J6:J17" si="1">SUM(F6:I6)</f>
        <v>2264.0100000000002</v>
      </c>
      <c r="K6" s="5">
        <v>394.56</v>
      </c>
      <c r="L6" s="5">
        <v>211.01</v>
      </c>
      <c r="M6" s="5">
        <v>715.86</v>
      </c>
      <c r="N6" s="5">
        <v>120.98</v>
      </c>
      <c r="O6" s="6">
        <f t="shared" ref="O6:O17" si="2">SUM(K6:N6)</f>
        <v>1442.4099999999999</v>
      </c>
      <c r="P6" s="5">
        <v>173.73</v>
      </c>
      <c r="Q6" s="5">
        <v>184.21</v>
      </c>
      <c r="R6" s="5">
        <v>340.64</v>
      </c>
      <c r="S6" s="5">
        <v>344.57</v>
      </c>
      <c r="T6" s="6">
        <f t="shared" ref="T6:T17" si="3">SUM(P6:S6)</f>
        <v>1043.1499999999999</v>
      </c>
      <c r="U6" s="53">
        <v>210.1</v>
      </c>
      <c r="V6" s="34">
        <v>274.06988187999997</v>
      </c>
      <c r="W6" s="69">
        <v>117.46884221000001</v>
      </c>
      <c r="X6" s="10">
        <v>377.8</v>
      </c>
      <c r="Y6" s="6">
        <f t="shared" ref="Y6:Y16" si="4">SUM(U6:X6)</f>
        <v>979.43872409000005</v>
      </c>
      <c r="Z6" s="289">
        <v>246.61507839999999</v>
      </c>
      <c r="AA6" s="302">
        <v>246.61107839999997</v>
      </c>
      <c r="AB6" s="287">
        <v>337.12859863</v>
      </c>
      <c r="AC6" s="288">
        <v>255.71379719999999</v>
      </c>
      <c r="AD6" s="287">
        <v>531.15585407000003</v>
      </c>
      <c r="AE6" s="288">
        <v>530.62585407000006</v>
      </c>
      <c r="AF6" s="287">
        <v>173.36591030000002</v>
      </c>
      <c r="AG6" s="288">
        <v>156.08000000000001</v>
      </c>
      <c r="AH6" s="251">
        <f t="shared" ref="AH6:AH17" si="5">AF6+AD6+AB6+Z6</f>
        <v>1288.2654413999999</v>
      </c>
      <c r="AI6" s="286">
        <v>1189.0307296699998</v>
      </c>
      <c r="AJ6" s="311">
        <v>242.66553096999996</v>
      </c>
      <c r="AK6" s="375">
        <f>(AJ6-AF6)/AF6*100</f>
        <v>39.973037692404937</v>
      </c>
      <c r="AL6" s="376">
        <f t="shared" si="0"/>
        <v>-1.601502817923409</v>
      </c>
    </row>
    <row r="7" spans="1:38" ht="15.75" thickBot="1">
      <c r="B7" s="206" t="s">
        <v>0</v>
      </c>
      <c r="C7" s="207" t="s">
        <v>10</v>
      </c>
      <c r="D7" s="207">
        <v>0.65</v>
      </c>
      <c r="E7" s="207">
        <v>7.87</v>
      </c>
      <c r="F7" s="207">
        <v>0.3</v>
      </c>
      <c r="G7" s="207">
        <v>11.41</v>
      </c>
      <c r="H7" s="207">
        <v>0.28999999999999998</v>
      </c>
      <c r="I7" s="207">
        <v>1.03</v>
      </c>
      <c r="J7" s="70">
        <f t="shared" si="1"/>
        <v>13.03</v>
      </c>
      <c r="K7" s="207">
        <v>0.05</v>
      </c>
      <c r="L7" s="207">
        <v>0.13</v>
      </c>
      <c r="M7" s="207">
        <v>1.86</v>
      </c>
      <c r="N7" s="207">
        <v>2.17</v>
      </c>
      <c r="O7" s="70">
        <f t="shared" si="2"/>
        <v>4.21</v>
      </c>
      <c r="P7" s="207">
        <v>0.73</v>
      </c>
      <c r="Q7" s="207">
        <v>0.08</v>
      </c>
      <c r="R7" s="208" t="s">
        <v>11</v>
      </c>
      <c r="S7" s="207">
        <v>7.0000000000000007E-2</v>
      </c>
      <c r="T7" s="70">
        <f t="shared" si="3"/>
        <v>0.87999999999999989</v>
      </c>
      <c r="U7" s="35">
        <v>1.28</v>
      </c>
      <c r="V7" s="34">
        <v>0.3</v>
      </c>
      <c r="W7" s="69">
        <v>0.12622643</v>
      </c>
      <c r="X7" s="10">
        <v>0.61</v>
      </c>
      <c r="Y7" s="70">
        <f t="shared" si="4"/>
        <v>2.3162264299999999</v>
      </c>
      <c r="Z7" s="296">
        <v>4.9800000000000001E-3</v>
      </c>
      <c r="AA7" s="303">
        <v>4.9800000000000001E-3</v>
      </c>
      <c r="AB7" s="287">
        <v>5.6333802400000001</v>
      </c>
      <c r="AC7" s="288">
        <v>5.6333802400000001</v>
      </c>
      <c r="AD7" s="287">
        <v>0</v>
      </c>
      <c r="AE7" s="288">
        <v>0</v>
      </c>
      <c r="AF7" s="287">
        <v>0</v>
      </c>
      <c r="AG7" s="288">
        <v>0</v>
      </c>
      <c r="AH7" s="251">
        <f>AF7+AD7+AB7+Z7</f>
        <v>5.6383602399999999</v>
      </c>
      <c r="AI7" s="286">
        <v>5.6383602399999999</v>
      </c>
      <c r="AJ7" s="311">
        <v>0.69924297000000002</v>
      </c>
      <c r="AK7" s="375"/>
      <c r="AL7" s="376">
        <f t="shared" si="0"/>
        <v>13941.023493975905</v>
      </c>
    </row>
    <row r="8" spans="1:38" s="56" customFormat="1" ht="15.75" thickBot="1">
      <c r="A8" s="55"/>
      <c r="B8" s="351" t="s">
        <v>12</v>
      </c>
      <c r="C8" s="351"/>
      <c r="D8" s="209">
        <v>3735.48</v>
      </c>
      <c r="E8" s="209">
        <v>3395.76</v>
      </c>
      <c r="F8" s="209">
        <v>2869.19</v>
      </c>
      <c r="G8" s="209">
        <v>4917.13</v>
      </c>
      <c r="H8" s="209">
        <v>5127.75</v>
      </c>
      <c r="I8" s="209">
        <v>2003.1</v>
      </c>
      <c r="J8" s="203">
        <f t="shared" si="1"/>
        <v>14917.17</v>
      </c>
      <c r="K8" s="209">
        <v>1860.65</v>
      </c>
      <c r="L8" s="209">
        <v>2183.15</v>
      </c>
      <c r="M8" s="209">
        <v>1009.13</v>
      </c>
      <c r="N8" s="202">
        <v>952.5</v>
      </c>
      <c r="O8" s="203">
        <f t="shared" si="2"/>
        <v>6005.43</v>
      </c>
      <c r="P8" s="202">
        <v>271.02999999999997</v>
      </c>
      <c r="Q8" s="202">
        <v>337.31</v>
      </c>
      <c r="R8" s="202">
        <v>920.32</v>
      </c>
      <c r="S8" s="202">
        <v>284.22000000000003</v>
      </c>
      <c r="T8" s="203">
        <f t="shared" si="3"/>
        <v>1812.8799999999999</v>
      </c>
      <c r="U8" s="204">
        <v>313.61</v>
      </c>
      <c r="V8" s="205">
        <v>770.50856019000003</v>
      </c>
      <c r="W8" s="120">
        <f>SUM(W9:W11)</f>
        <v>2767.41595065</v>
      </c>
      <c r="X8" s="120">
        <f>SUM(X9:X11)</f>
        <v>3477.5299999999997</v>
      </c>
      <c r="Y8" s="203">
        <f t="shared" si="4"/>
        <v>7329.0645108400004</v>
      </c>
      <c r="Z8" s="251">
        <f>SUM(Z9:Z11)</f>
        <v>4565.0886116999991</v>
      </c>
      <c r="AA8" s="301">
        <v>4565.0886116999991</v>
      </c>
      <c r="AB8" s="251">
        <f>SUM(AB9:AB11)</f>
        <v>4119.4565235</v>
      </c>
      <c r="AC8" s="286">
        <v>4119.4565235</v>
      </c>
      <c r="AD8" s="251">
        <f>SUM(AD9:AD11)</f>
        <v>1723.0479728399998</v>
      </c>
      <c r="AE8" s="286">
        <v>1723.0479728399998</v>
      </c>
      <c r="AF8" s="251">
        <f>SUM(AF9:AF11)</f>
        <v>1760.7565887200001</v>
      </c>
      <c r="AG8" s="286">
        <v>1394.6759557099999</v>
      </c>
      <c r="AH8" s="251">
        <f t="shared" si="5"/>
        <v>12168.349696759999</v>
      </c>
      <c r="AI8" s="286">
        <v>11802.269063749998</v>
      </c>
      <c r="AJ8" s="311">
        <f>SUM(AJ9:AJ11)</f>
        <v>7145.9785888100005</v>
      </c>
      <c r="AK8" s="375">
        <f>(AJ8-AF8)/AF8*100</f>
        <v>305.84704521849</v>
      </c>
      <c r="AL8" s="376">
        <f t="shared" si="0"/>
        <v>56.535375249789524</v>
      </c>
    </row>
    <row r="9" spans="1:38" ht="15.75" thickBot="1">
      <c r="B9" s="7" t="s">
        <v>0</v>
      </c>
      <c r="C9" s="5" t="s">
        <v>9</v>
      </c>
      <c r="D9" s="9">
        <v>3532.53</v>
      </c>
      <c r="E9" s="9">
        <v>2719.29</v>
      </c>
      <c r="F9" s="9">
        <v>2260.36</v>
      </c>
      <c r="G9" s="9">
        <v>3875.35</v>
      </c>
      <c r="H9" s="9">
        <v>3770.37</v>
      </c>
      <c r="I9" s="9">
        <v>1542.08</v>
      </c>
      <c r="J9" s="6">
        <f t="shared" si="1"/>
        <v>11448.16</v>
      </c>
      <c r="K9" s="9">
        <v>1139.3800000000001</v>
      </c>
      <c r="L9" s="9">
        <v>1846.08</v>
      </c>
      <c r="M9" s="5">
        <v>879.97</v>
      </c>
      <c r="N9" s="5">
        <v>792.12</v>
      </c>
      <c r="O9" s="6">
        <f t="shared" si="2"/>
        <v>4657.55</v>
      </c>
      <c r="P9" s="5">
        <v>201.69</v>
      </c>
      <c r="Q9" s="5">
        <v>279.81</v>
      </c>
      <c r="R9" s="5">
        <v>201.12</v>
      </c>
      <c r="S9" s="5">
        <v>176.44</v>
      </c>
      <c r="T9" s="6">
        <f t="shared" si="3"/>
        <v>859.06</v>
      </c>
      <c r="U9" s="53">
        <v>101.99</v>
      </c>
      <c r="V9" s="34">
        <v>614.05410073999997</v>
      </c>
      <c r="W9" s="69">
        <v>1932.0681639300001</v>
      </c>
      <c r="X9" s="10">
        <v>989.2</v>
      </c>
      <c r="Y9" s="6">
        <f t="shared" si="4"/>
        <v>3637.3122646700003</v>
      </c>
      <c r="Z9" s="287">
        <v>701.60979167999994</v>
      </c>
      <c r="AA9" s="288">
        <v>701.60979167999994</v>
      </c>
      <c r="AB9" s="287">
        <v>1048.38559528</v>
      </c>
      <c r="AC9" s="288">
        <v>1048.38559528</v>
      </c>
      <c r="AD9" s="287">
        <v>394.46822057999992</v>
      </c>
      <c r="AE9" s="288">
        <v>394.46822057999992</v>
      </c>
      <c r="AF9" s="289">
        <v>311.93737078000004</v>
      </c>
      <c r="AG9" s="286">
        <v>218.26616605000001</v>
      </c>
      <c r="AH9" s="251">
        <f t="shared" si="5"/>
        <v>2456.4009783199999</v>
      </c>
      <c r="AI9" s="286">
        <v>2362.7297735899997</v>
      </c>
      <c r="AJ9" s="311">
        <v>656.19440819999988</v>
      </c>
      <c r="AK9" s="375">
        <f>(AJ9-AF9)/AF9*100</f>
        <v>110.36094731425877</v>
      </c>
      <c r="AL9" s="376">
        <f t="shared" si="0"/>
        <v>-6.4730258925339719</v>
      </c>
    </row>
    <row r="10" spans="1:38" ht="15.75" thickBot="1">
      <c r="B10" s="7" t="s">
        <v>0</v>
      </c>
      <c r="C10" s="5" t="s">
        <v>13</v>
      </c>
      <c r="D10" s="5">
        <v>31.64</v>
      </c>
      <c r="E10" s="5">
        <v>427.65</v>
      </c>
      <c r="F10" s="5">
        <v>482.49</v>
      </c>
      <c r="G10" s="5">
        <v>731.74</v>
      </c>
      <c r="H10" s="9">
        <v>1000.28</v>
      </c>
      <c r="I10" s="5">
        <v>229.48</v>
      </c>
      <c r="J10" s="6">
        <f t="shared" si="1"/>
        <v>2443.9900000000002</v>
      </c>
      <c r="K10" s="5">
        <v>705.12</v>
      </c>
      <c r="L10" s="5">
        <v>50.54</v>
      </c>
      <c r="M10" s="5">
        <v>20.34</v>
      </c>
      <c r="N10" s="5">
        <v>0.28000000000000003</v>
      </c>
      <c r="O10" s="6">
        <f t="shared" si="2"/>
        <v>776.28</v>
      </c>
      <c r="P10" s="5">
        <v>1.5</v>
      </c>
      <c r="Q10" s="8" t="s">
        <v>11</v>
      </c>
      <c r="R10" s="5">
        <v>369</v>
      </c>
      <c r="S10" s="5">
        <v>25.4</v>
      </c>
      <c r="T10" s="6">
        <f t="shared" si="3"/>
        <v>395.9</v>
      </c>
      <c r="U10" s="54" t="s">
        <v>11</v>
      </c>
      <c r="V10" s="34">
        <v>57.869459450000001</v>
      </c>
      <c r="W10" s="69">
        <v>115.434144</v>
      </c>
      <c r="X10" s="10">
        <v>309.54000000000002</v>
      </c>
      <c r="Y10" s="6">
        <f t="shared" si="4"/>
        <v>482.84360345000005</v>
      </c>
      <c r="Z10" s="287">
        <v>335.87719169999997</v>
      </c>
      <c r="AA10" s="288">
        <v>335.87719169999997</v>
      </c>
      <c r="AB10" s="287">
        <v>400.13919719</v>
      </c>
      <c r="AC10" s="288">
        <v>400.13919719</v>
      </c>
      <c r="AD10" s="287">
        <v>37.47503502</v>
      </c>
      <c r="AE10" s="288">
        <v>37.47503502</v>
      </c>
      <c r="AF10" s="287">
        <v>206.74002659000001</v>
      </c>
      <c r="AG10" s="288">
        <v>193.32620065</v>
      </c>
      <c r="AH10" s="251">
        <f t="shared" si="5"/>
        <v>980.23145049999994</v>
      </c>
      <c r="AI10" s="286">
        <v>966.8176245599999</v>
      </c>
      <c r="AJ10" s="311">
        <v>565.65436794000004</v>
      </c>
      <c r="AK10" s="375">
        <f>(AJ10-AF10)/AF10*100</f>
        <v>173.60660500532251</v>
      </c>
      <c r="AL10" s="376">
        <f t="shared" si="0"/>
        <v>68.411068663820828</v>
      </c>
    </row>
    <row r="11" spans="1:38" ht="15.75" thickBot="1">
      <c r="B11" s="206" t="s">
        <v>0</v>
      </c>
      <c r="C11" s="207" t="s">
        <v>14</v>
      </c>
      <c r="D11" s="207">
        <v>171.32</v>
      </c>
      <c r="E11" s="207">
        <v>248.83</v>
      </c>
      <c r="F11" s="207">
        <v>126.34</v>
      </c>
      <c r="G11" s="207">
        <v>310.04000000000002</v>
      </c>
      <c r="H11" s="207">
        <v>357.1</v>
      </c>
      <c r="I11" s="207">
        <v>231.54</v>
      </c>
      <c r="J11" s="70">
        <f t="shared" si="1"/>
        <v>1025.02</v>
      </c>
      <c r="K11" s="207">
        <v>16.14</v>
      </c>
      <c r="L11" s="207">
        <v>286.52999999999997</v>
      </c>
      <c r="M11" s="207">
        <v>108.82</v>
      </c>
      <c r="N11" s="207">
        <v>160.1</v>
      </c>
      <c r="O11" s="70">
        <f t="shared" si="2"/>
        <v>571.58999999999992</v>
      </c>
      <c r="P11" s="207">
        <v>67.849999999999994</v>
      </c>
      <c r="Q11" s="207">
        <v>57.5</v>
      </c>
      <c r="R11" s="207">
        <v>350.2</v>
      </c>
      <c r="S11" s="207">
        <v>82.37</v>
      </c>
      <c r="T11" s="70">
        <f t="shared" si="3"/>
        <v>557.91999999999996</v>
      </c>
      <c r="U11" s="35">
        <v>211.61</v>
      </c>
      <c r="V11" s="34">
        <v>98.584999999999994</v>
      </c>
      <c r="W11" s="69">
        <v>719.91364271999987</v>
      </c>
      <c r="X11" s="121">
        <v>2178.79</v>
      </c>
      <c r="Y11" s="70">
        <f t="shared" si="4"/>
        <v>3208.8986427199998</v>
      </c>
      <c r="Z11" s="287">
        <v>3527.6016283199997</v>
      </c>
      <c r="AA11" s="288">
        <v>3527.6016283199997</v>
      </c>
      <c r="AB11" s="287">
        <v>2670.9317310299998</v>
      </c>
      <c r="AC11" s="288">
        <v>2670.9317310299998</v>
      </c>
      <c r="AD11" s="287">
        <v>1291.1047172399999</v>
      </c>
      <c r="AE11" s="288">
        <v>1291.1047172399999</v>
      </c>
      <c r="AF11" s="287">
        <v>1242.07919135</v>
      </c>
      <c r="AG11" s="288">
        <v>983.08358900999997</v>
      </c>
      <c r="AH11" s="251">
        <f t="shared" si="5"/>
        <v>8731.7172679399991</v>
      </c>
      <c r="AI11" s="286">
        <v>8472.7216656000001</v>
      </c>
      <c r="AJ11" s="311">
        <v>5924.1298126700003</v>
      </c>
      <c r="AK11" s="375">
        <f>(AJ11-AF11)/AF11*100</f>
        <v>376.95266565339847</v>
      </c>
      <c r="AL11" s="376">
        <f t="shared" si="0"/>
        <v>67.936474603889266</v>
      </c>
    </row>
    <row r="12" spans="1:38" s="56" customFormat="1" ht="15.75" thickBot="1">
      <c r="A12" s="55"/>
      <c r="B12" s="351" t="s">
        <v>15</v>
      </c>
      <c r="C12" s="351"/>
      <c r="D12" s="202">
        <v>488</v>
      </c>
      <c r="E12" s="209">
        <v>1163.81</v>
      </c>
      <c r="F12" s="202">
        <v>544.66999999999996</v>
      </c>
      <c r="G12" s="202">
        <v>413.76</v>
      </c>
      <c r="H12" s="202">
        <v>870.33</v>
      </c>
      <c r="I12" s="209">
        <v>1727.78</v>
      </c>
      <c r="J12" s="203">
        <f t="shared" si="1"/>
        <v>3556.54</v>
      </c>
      <c r="K12" s="202">
        <v>416.34</v>
      </c>
      <c r="L12" s="202">
        <v>272.07</v>
      </c>
      <c r="M12" s="209">
        <v>1021.26</v>
      </c>
      <c r="N12" s="202">
        <v>481.3</v>
      </c>
      <c r="O12" s="203">
        <f t="shared" si="2"/>
        <v>2190.9700000000003</v>
      </c>
      <c r="P12" s="202">
        <v>265.48</v>
      </c>
      <c r="Q12" s="202">
        <v>520.57000000000005</v>
      </c>
      <c r="R12" s="202">
        <v>561.16</v>
      </c>
      <c r="S12" s="202">
        <v>920.03</v>
      </c>
      <c r="T12" s="203">
        <f t="shared" si="3"/>
        <v>2267.2399999999998</v>
      </c>
      <c r="U12" s="204">
        <v>383.28</v>
      </c>
      <c r="V12" s="205">
        <v>747.46630030999995</v>
      </c>
      <c r="W12" s="120">
        <f>SUM(W13:W16)</f>
        <v>1260.0843203600002</v>
      </c>
      <c r="X12" s="210">
        <f>SUM(X13:X16)</f>
        <v>1526.92</v>
      </c>
      <c r="Y12" s="203">
        <f t="shared" si="4"/>
        <v>3917.75062067</v>
      </c>
      <c r="Z12" s="251">
        <f>SUM(Z13:Z16)</f>
        <v>1492.1514651099999</v>
      </c>
      <c r="AA12" s="301">
        <v>1491.92746511</v>
      </c>
      <c r="AB12" s="251">
        <f>SUM(AB13:AB16)</f>
        <v>1132.8978705700001</v>
      </c>
      <c r="AC12" s="286">
        <v>1132.74790057</v>
      </c>
      <c r="AD12" s="251">
        <f>SUM(AD13:AD16)</f>
        <v>601.53180837000014</v>
      </c>
      <c r="AE12" s="286">
        <v>601.53180837000014</v>
      </c>
      <c r="AF12" s="251">
        <f>SUM(AF13:AF16)</f>
        <v>750.93011865999995</v>
      </c>
      <c r="AG12" s="286">
        <v>589.32400049</v>
      </c>
      <c r="AH12" s="251">
        <f t="shared" si="5"/>
        <v>3977.5112627099998</v>
      </c>
      <c r="AI12" s="286">
        <v>3815.5311745400004</v>
      </c>
      <c r="AJ12" s="312">
        <f>SUM(AJ13:AJ16)</f>
        <v>1096.1509400100001</v>
      </c>
      <c r="AK12" s="375">
        <f>(AJ12-AF12)/AF12*100</f>
        <v>45.972429760312551</v>
      </c>
      <c r="AL12" s="376">
        <f t="shared" si="0"/>
        <v>-26.538895973995981</v>
      </c>
    </row>
    <row r="13" spans="1:38" ht="15.75" thickBot="1">
      <c r="B13" s="7" t="s">
        <v>0</v>
      </c>
      <c r="C13" s="5" t="s">
        <v>16</v>
      </c>
      <c r="D13" s="8" t="s">
        <v>11</v>
      </c>
      <c r="E13" s="8" t="s">
        <v>11</v>
      </c>
      <c r="F13" s="5">
        <v>14.7</v>
      </c>
      <c r="G13" s="5">
        <v>1.37</v>
      </c>
      <c r="H13" s="5">
        <v>5.08</v>
      </c>
      <c r="I13" s="5">
        <v>0.88</v>
      </c>
      <c r="J13" s="6">
        <f t="shared" si="1"/>
        <v>22.029999999999998</v>
      </c>
      <c r="K13" s="8" t="s">
        <v>11</v>
      </c>
      <c r="L13" s="8" t="s">
        <v>11</v>
      </c>
      <c r="M13" s="8" t="s">
        <v>11</v>
      </c>
      <c r="N13" s="8" t="s">
        <v>11</v>
      </c>
      <c r="O13" s="6">
        <f t="shared" si="2"/>
        <v>0</v>
      </c>
      <c r="P13" s="8" t="s">
        <v>11</v>
      </c>
      <c r="Q13" s="8" t="s">
        <v>11</v>
      </c>
      <c r="R13" s="8" t="s">
        <v>11</v>
      </c>
      <c r="S13" s="5">
        <v>0.16</v>
      </c>
      <c r="T13" s="6">
        <f t="shared" si="3"/>
        <v>0.16</v>
      </c>
      <c r="U13" s="54" t="s">
        <v>11</v>
      </c>
      <c r="V13" s="34">
        <v>0</v>
      </c>
      <c r="W13" s="69">
        <v>0</v>
      </c>
      <c r="X13" s="121">
        <v>10</v>
      </c>
      <c r="Y13" s="6">
        <f t="shared" si="4"/>
        <v>10</v>
      </c>
      <c r="Z13" s="297">
        <v>0</v>
      </c>
      <c r="AA13" s="304">
        <v>0</v>
      </c>
      <c r="AB13" s="287">
        <v>0</v>
      </c>
      <c r="AC13" s="288">
        <v>0</v>
      </c>
      <c r="AD13" s="287">
        <v>6.2910000000000004</v>
      </c>
      <c r="AE13" s="288">
        <v>6.2910000000000004</v>
      </c>
      <c r="AF13" s="287">
        <v>0.63270599999999999</v>
      </c>
      <c r="AG13" s="288">
        <v>0.63270599999999999</v>
      </c>
      <c r="AH13" s="251">
        <f t="shared" si="5"/>
        <v>6.9237060000000001</v>
      </c>
      <c r="AI13" s="286">
        <v>6.9237060000000001</v>
      </c>
      <c r="AJ13" s="311">
        <v>0</v>
      </c>
      <c r="AK13" s="375"/>
      <c r="AL13" s="376"/>
    </row>
    <row r="14" spans="1:38" ht="15.75" thickBot="1">
      <c r="B14" s="7" t="s">
        <v>0</v>
      </c>
      <c r="C14" s="5" t="s">
        <v>17</v>
      </c>
      <c r="D14" s="5">
        <v>239.69</v>
      </c>
      <c r="E14" s="5">
        <v>920.52</v>
      </c>
      <c r="F14" s="5">
        <v>436.41</v>
      </c>
      <c r="G14" s="5">
        <v>236.99</v>
      </c>
      <c r="H14" s="5">
        <v>349.93</v>
      </c>
      <c r="I14" s="5">
        <v>391</v>
      </c>
      <c r="J14" s="6">
        <f t="shared" si="1"/>
        <v>1414.3300000000002</v>
      </c>
      <c r="K14" s="5">
        <v>384.83</v>
      </c>
      <c r="L14" s="5">
        <v>153.22999999999999</v>
      </c>
      <c r="M14" s="5">
        <v>696.38</v>
      </c>
      <c r="N14" s="5">
        <v>420.84</v>
      </c>
      <c r="O14" s="6">
        <f t="shared" si="2"/>
        <v>1655.28</v>
      </c>
      <c r="P14" s="5">
        <v>241.81</v>
      </c>
      <c r="Q14" s="5">
        <v>520.19000000000005</v>
      </c>
      <c r="R14" s="5">
        <v>561.1</v>
      </c>
      <c r="S14" s="5">
        <v>917.01</v>
      </c>
      <c r="T14" s="6">
        <f t="shared" si="3"/>
        <v>2240.1099999999997</v>
      </c>
      <c r="U14" s="53">
        <v>369.28</v>
      </c>
      <c r="V14" s="34">
        <v>747.46630030999995</v>
      </c>
      <c r="W14" s="69">
        <v>956.68665593000003</v>
      </c>
      <c r="X14" s="119">
        <v>1091.2</v>
      </c>
      <c r="Y14" s="6">
        <f t="shared" si="4"/>
        <v>3164.6329562399997</v>
      </c>
      <c r="Z14" s="287">
        <v>1268.66537419</v>
      </c>
      <c r="AA14" s="288">
        <v>1268.44137419</v>
      </c>
      <c r="AB14" s="287">
        <v>1121.6638837200001</v>
      </c>
      <c r="AC14" s="288">
        <v>1121.6638837200001</v>
      </c>
      <c r="AD14" s="287">
        <v>561.24184947000003</v>
      </c>
      <c r="AE14" s="288">
        <v>561.24184947000003</v>
      </c>
      <c r="AF14" s="289">
        <v>733.08600810999997</v>
      </c>
      <c r="AG14" s="286">
        <v>571.47988994000002</v>
      </c>
      <c r="AH14" s="251">
        <f t="shared" si="5"/>
        <v>3684.6571154900003</v>
      </c>
      <c r="AI14" s="286">
        <v>3522.8269973200004</v>
      </c>
      <c r="AJ14" s="311">
        <v>752.29064968000012</v>
      </c>
      <c r="AK14" s="375">
        <f>(AJ14-AF14)/AF14*100</f>
        <v>2.6196982833586535</v>
      </c>
      <c r="AL14" s="376">
        <f>(AJ14-Z14)/Z14*100</f>
        <v>-40.702200518374489</v>
      </c>
    </row>
    <row r="15" spans="1:38" ht="15.75" thickBot="1">
      <c r="B15" s="7" t="s">
        <v>0</v>
      </c>
      <c r="C15" s="5" t="s">
        <v>18</v>
      </c>
      <c r="D15" s="8" t="s">
        <v>11</v>
      </c>
      <c r="E15" s="5">
        <v>2.48</v>
      </c>
      <c r="F15" s="8" t="s">
        <v>11</v>
      </c>
      <c r="G15" s="8" t="s">
        <v>11</v>
      </c>
      <c r="H15" s="8" t="s">
        <v>11</v>
      </c>
      <c r="I15" s="8" t="s">
        <v>11</v>
      </c>
      <c r="J15" s="6">
        <f t="shared" si="1"/>
        <v>0</v>
      </c>
      <c r="K15" s="8" t="s">
        <v>11</v>
      </c>
      <c r="L15" s="5">
        <v>0.99</v>
      </c>
      <c r="M15" s="5">
        <v>7.11</v>
      </c>
      <c r="N15" s="8" t="s">
        <v>11</v>
      </c>
      <c r="O15" s="6">
        <f t="shared" si="2"/>
        <v>8.1</v>
      </c>
      <c r="P15" s="8" t="s">
        <v>11</v>
      </c>
      <c r="Q15" s="8" t="s">
        <v>11</v>
      </c>
      <c r="R15" s="8" t="s">
        <v>11</v>
      </c>
      <c r="S15" s="5">
        <v>0.03</v>
      </c>
      <c r="T15" s="6">
        <f t="shared" si="3"/>
        <v>0.03</v>
      </c>
      <c r="U15" s="53">
        <v>3</v>
      </c>
      <c r="V15" s="34">
        <v>0</v>
      </c>
      <c r="W15" s="69">
        <v>0.51794885999999996</v>
      </c>
      <c r="X15" s="10">
        <v>0</v>
      </c>
      <c r="Y15" s="6">
        <f t="shared" si="4"/>
        <v>3.5179488599999997</v>
      </c>
      <c r="Z15" s="297">
        <v>0</v>
      </c>
      <c r="AA15" s="304">
        <v>0</v>
      </c>
      <c r="AB15" s="287">
        <v>0</v>
      </c>
      <c r="AC15" s="288">
        <v>0</v>
      </c>
      <c r="AD15" s="287">
        <v>0</v>
      </c>
      <c r="AE15" s="288">
        <v>0</v>
      </c>
      <c r="AF15" s="287">
        <v>1.0335467300000001</v>
      </c>
      <c r="AG15" s="288">
        <v>1.0335467300000001</v>
      </c>
      <c r="AH15" s="251">
        <f t="shared" si="5"/>
        <v>1.0335467300000001</v>
      </c>
      <c r="AI15" s="286">
        <v>1.0335467300000001</v>
      </c>
      <c r="AJ15" s="311">
        <v>0</v>
      </c>
      <c r="AK15" s="375"/>
      <c r="AL15" s="376"/>
    </row>
    <row r="16" spans="1:38" ht="15.75" thickBot="1">
      <c r="B16" s="206" t="s">
        <v>0</v>
      </c>
      <c r="C16" s="207" t="s">
        <v>19</v>
      </c>
      <c r="D16" s="207">
        <v>248.3</v>
      </c>
      <c r="E16" s="207">
        <v>240.81</v>
      </c>
      <c r="F16" s="207">
        <v>93.56</v>
      </c>
      <c r="G16" s="207">
        <v>175.4</v>
      </c>
      <c r="H16" s="207">
        <v>515.30999999999995</v>
      </c>
      <c r="I16" s="211">
        <v>1335.91</v>
      </c>
      <c r="J16" s="70">
        <f t="shared" si="1"/>
        <v>2120.1800000000003</v>
      </c>
      <c r="K16" s="207">
        <v>31.51</v>
      </c>
      <c r="L16" s="207">
        <v>117.85</v>
      </c>
      <c r="M16" s="207">
        <v>317.77</v>
      </c>
      <c r="N16" s="207">
        <v>60.46</v>
      </c>
      <c r="O16" s="70">
        <f t="shared" si="2"/>
        <v>527.59</v>
      </c>
      <c r="P16" s="207">
        <v>23.66</v>
      </c>
      <c r="Q16" s="207">
        <v>0.38</v>
      </c>
      <c r="R16" s="207">
        <v>0.06</v>
      </c>
      <c r="S16" s="207">
        <v>2.83</v>
      </c>
      <c r="T16" s="70">
        <f t="shared" si="3"/>
        <v>26.93</v>
      </c>
      <c r="U16" s="35">
        <v>11</v>
      </c>
      <c r="V16" s="212">
        <v>0</v>
      </c>
      <c r="W16" s="69">
        <v>302.87971557000003</v>
      </c>
      <c r="X16" s="10">
        <v>425.72</v>
      </c>
      <c r="Y16" s="70">
        <f t="shared" si="4"/>
        <v>739.59971557000006</v>
      </c>
      <c r="Z16" s="287">
        <v>223.48609091999998</v>
      </c>
      <c r="AA16" s="288">
        <v>223.48609091999998</v>
      </c>
      <c r="AB16" s="290">
        <v>11.233986849999999</v>
      </c>
      <c r="AC16" s="291">
        <v>11.084016849999999</v>
      </c>
      <c r="AD16" s="287">
        <v>33.998958899999998</v>
      </c>
      <c r="AE16" s="288">
        <v>33.998958899999998</v>
      </c>
      <c r="AF16" s="287">
        <v>16.17785782</v>
      </c>
      <c r="AG16" s="288">
        <v>16.17785782</v>
      </c>
      <c r="AH16" s="251">
        <f t="shared" si="5"/>
        <v>284.89689448999997</v>
      </c>
      <c r="AI16" s="286">
        <v>284.74692448999997</v>
      </c>
      <c r="AJ16" s="311">
        <v>343.86029033</v>
      </c>
      <c r="AK16" s="375">
        <f>(AJ16-AF16)/AF16*100</f>
        <v>2025.4995201212619</v>
      </c>
      <c r="AL16" s="376">
        <f>(AJ16-Z16)/Z16*100</f>
        <v>53.862054195171218</v>
      </c>
    </row>
    <row r="17" spans="1:38" s="221" customFormat="1" ht="15.75" thickBot="1">
      <c r="A17" s="213"/>
      <c r="B17" s="352" t="s">
        <v>20</v>
      </c>
      <c r="C17" s="352"/>
      <c r="D17" s="214">
        <v>4418.75</v>
      </c>
      <c r="E17" s="214">
        <v>4681.3900000000003</v>
      </c>
      <c r="F17" s="214">
        <v>3904.55</v>
      </c>
      <c r="G17" s="214">
        <v>5803.89</v>
      </c>
      <c r="H17" s="214">
        <v>6542.58</v>
      </c>
      <c r="I17" s="214">
        <v>4499.74</v>
      </c>
      <c r="J17" s="215">
        <f t="shared" si="1"/>
        <v>20750.760000000002</v>
      </c>
      <c r="K17" s="214">
        <v>2671.59</v>
      </c>
      <c r="L17" s="214">
        <v>2666.36</v>
      </c>
      <c r="M17" s="214">
        <v>2748.1</v>
      </c>
      <c r="N17" s="214">
        <v>1556.95</v>
      </c>
      <c r="O17" s="215">
        <f t="shared" si="2"/>
        <v>9643.0000000000018</v>
      </c>
      <c r="P17" s="216">
        <v>710.97</v>
      </c>
      <c r="Q17" s="214">
        <v>1042.17</v>
      </c>
      <c r="R17" s="214">
        <v>1822.12</v>
      </c>
      <c r="S17" s="214">
        <v>1548.88</v>
      </c>
      <c r="T17" s="215">
        <f t="shared" si="3"/>
        <v>5124.1400000000003</v>
      </c>
      <c r="U17" s="217">
        <f>U12+U8+U5</f>
        <v>908.27</v>
      </c>
      <c r="V17" s="217">
        <f>V12+V8+V5</f>
        <v>1792.3447423799998</v>
      </c>
      <c r="W17" s="218">
        <f>W12+W8+W5</f>
        <v>4145.0953396499999</v>
      </c>
      <c r="X17" s="219">
        <v>5382.86</v>
      </c>
      <c r="Y17" s="220">
        <f>SUM(U17:X17)</f>
        <v>12228.570082030001</v>
      </c>
      <c r="Z17" s="292">
        <f>Z12+Z8+Z5</f>
        <v>6303.8601352099986</v>
      </c>
      <c r="AA17" s="305">
        <v>6303.6321352099994</v>
      </c>
      <c r="AB17" s="292">
        <f>AB12+AB8+AB5</f>
        <v>5595.1163729400005</v>
      </c>
      <c r="AC17" s="293">
        <v>5513.5516015100002</v>
      </c>
      <c r="AD17" s="292">
        <f>AD12+AD8+AD5</f>
        <v>2855.7356352799998</v>
      </c>
      <c r="AE17" s="293">
        <v>2855.20563528</v>
      </c>
      <c r="AF17" s="292">
        <f>AF12+AF8+AF5</f>
        <v>2685.0526176799999</v>
      </c>
      <c r="AG17" s="294">
        <v>2140.0799561999997</v>
      </c>
      <c r="AH17" s="251">
        <f t="shared" si="5"/>
        <v>17439.764761109996</v>
      </c>
      <c r="AI17" s="286">
        <v>16812.469328199997</v>
      </c>
      <c r="AJ17" s="311">
        <v>8485.4943027600002</v>
      </c>
      <c r="AK17" s="375">
        <f>(AJ17-AF17)/AF17*100</f>
        <v>216.02711421319668</v>
      </c>
      <c r="AL17" s="376">
        <f>(AJ17-Z17)/Z17*100</f>
        <v>34.607908817084272</v>
      </c>
    </row>
    <row r="18" spans="1:38" s="92" customFormat="1" ht="21.75" thickTop="1">
      <c r="B18" s="106"/>
      <c r="C18" s="106"/>
      <c r="D18" s="107"/>
      <c r="E18" s="107"/>
      <c r="F18" s="107"/>
      <c r="G18" s="107"/>
      <c r="H18" s="107"/>
      <c r="I18" s="107"/>
      <c r="J18" s="70"/>
      <c r="K18" s="107"/>
      <c r="L18" s="107"/>
      <c r="M18" s="107"/>
      <c r="N18" s="107"/>
      <c r="O18" s="70"/>
      <c r="P18" s="108"/>
      <c r="Q18" s="107"/>
      <c r="R18" s="107"/>
      <c r="S18" s="107"/>
      <c r="T18" s="70"/>
      <c r="U18" s="109"/>
      <c r="V18" s="109"/>
      <c r="W18" s="109"/>
      <c r="X18" s="109"/>
      <c r="Y18" s="70"/>
      <c r="Z18" s="110"/>
      <c r="AA18" s="306"/>
      <c r="AB18" s="349" t="s">
        <v>228</v>
      </c>
      <c r="AC18" s="349"/>
      <c r="AD18" s="349"/>
      <c r="AE18" s="349"/>
      <c r="AF18" s="349"/>
      <c r="AG18" s="349"/>
      <c r="AH18" s="349"/>
      <c r="AI18" s="291"/>
      <c r="AJ18" s="307"/>
      <c r="AK18" s="308"/>
      <c r="AL18" s="308"/>
    </row>
    <row r="19" spans="1:38">
      <c r="AB19" s="290"/>
      <c r="AC19" s="291"/>
      <c r="AD19" s="290"/>
      <c r="AE19" s="291"/>
    </row>
    <row r="20" spans="1:38" s="116" customFormat="1" ht="15.75">
      <c r="A20" s="111"/>
      <c r="B20" s="112"/>
      <c r="C20" s="245"/>
      <c r="D20" s="111"/>
      <c r="E20" s="111"/>
      <c r="F20" s="111"/>
      <c r="G20" s="111"/>
      <c r="H20" s="113"/>
      <c r="I20" s="111"/>
      <c r="J20" s="111"/>
      <c r="K20" s="114"/>
      <c r="L20" s="115"/>
      <c r="M20" s="111"/>
      <c r="N20" s="111"/>
      <c r="O20" s="111"/>
      <c r="P20" s="111"/>
      <c r="Q20" s="111"/>
      <c r="T20" s="117"/>
      <c r="U20" s="118"/>
      <c r="W20" s="118"/>
      <c r="X20" s="118"/>
      <c r="Y20" s="117"/>
      <c r="Z20" s="118"/>
      <c r="AA20" s="298"/>
      <c r="AB20" s="295"/>
      <c r="AC20" s="291"/>
      <c r="AD20" s="295"/>
      <c r="AE20" s="291"/>
      <c r="AF20" s="118"/>
      <c r="AG20" s="283"/>
      <c r="AH20" s="118"/>
      <c r="AI20" s="283"/>
      <c r="AJ20" s="312"/>
      <c r="AK20" s="377"/>
      <c r="AL20" s="308"/>
    </row>
    <row r="21" spans="1:38">
      <c r="AB21" s="290"/>
      <c r="AC21" s="291"/>
      <c r="AD21" s="290"/>
      <c r="AE21" s="291"/>
      <c r="AJ21" s="312"/>
    </row>
    <row r="22" spans="1:38">
      <c r="AB22" s="290"/>
      <c r="AC22" s="291"/>
      <c r="AD22" s="290"/>
      <c r="AE22" s="291"/>
    </row>
    <row r="23" spans="1:38">
      <c r="AB23" s="290"/>
      <c r="AC23" s="291"/>
      <c r="AD23" s="290"/>
      <c r="AE23" s="291"/>
    </row>
    <row r="24" spans="1:38">
      <c r="AB24" s="290"/>
      <c r="AC24" s="291"/>
      <c r="AD24" s="290"/>
      <c r="AE24" s="291"/>
    </row>
    <row r="25" spans="1:38">
      <c r="AB25" s="290"/>
      <c r="AC25" s="291"/>
      <c r="AD25" s="290"/>
      <c r="AE25" s="291"/>
    </row>
    <row r="26" spans="1:38">
      <c r="AB26" s="290"/>
      <c r="AC26" s="291"/>
      <c r="AD26" s="290"/>
      <c r="AE26" s="291"/>
    </row>
    <row r="27" spans="1:38">
      <c r="AB27" s="290"/>
      <c r="AC27" s="291"/>
      <c r="AD27" s="290"/>
      <c r="AE27" s="291"/>
    </row>
  </sheetData>
  <mergeCells count="6">
    <mergeCell ref="AB18:AH18"/>
    <mergeCell ref="B2:I2"/>
    <mergeCell ref="B5:C5"/>
    <mergeCell ref="B8:C8"/>
    <mergeCell ref="B12:C12"/>
    <mergeCell ref="B17:C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S99"/>
  <sheetViews>
    <sheetView zoomScaleNormal="100" workbookViewId="0">
      <pane xSplit="2" ySplit="5" topLeftCell="AA17" activePane="bottomRight" state="frozen"/>
      <selection pane="topRight" activeCell="C1" sqref="C1"/>
      <selection pane="bottomLeft" activeCell="A6" sqref="A6"/>
      <selection pane="bottomRight" activeCell="AD29" sqref="AD29"/>
    </sheetView>
  </sheetViews>
  <sheetFormatPr defaultColWidth="9.140625" defaultRowHeight="11.25"/>
  <cols>
    <col min="1" max="1" width="9.28515625" style="122" bestFit="1" customWidth="1"/>
    <col min="2" max="2" width="22.7109375" style="122" customWidth="1"/>
    <col min="3" max="3" width="15.28515625" style="122" customWidth="1"/>
    <col min="4" max="4" width="16.28515625" style="122" customWidth="1"/>
    <col min="5" max="5" width="17.42578125" style="122" customWidth="1"/>
    <col min="6" max="6" width="16.42578125" style="122" customWidth="1"/>
    <col min="7" max="7" width="18.85546875" style="122" customWidth="1"/>
    <col min="8" max="8" width="15.42578125" style="122" customWidth="1"/>
    <col min="9" max="9" width="13.5703125" style="123" customWidth="1"/>
    <col min="10" max="10" width="16.42578125" style="122" customWidth="1"/>
    <col min="11" max="11" width="15.7109375" style="122" customWidth="1"/>
    <col min="12" max="12" width="15.28515625" style="122" customWidth="1"/>
    <col min="13" max="13" width="15.85546875" style="122" bestFit="1" customWidth="1"/>
    <col min="14" max="14" width="9.28515625" style="123" customWidth="1"/>
    <col min="15" max="15" width="16.140625" style="122" bestFit="1" customWidth="1"/>
    <col min="16" max="16" width="15.42578125" style="122" bestFit="1" customWidth="1"/>
    <col min="17" max="17" width="15.7109375" style="122" bestFit="1" customWidth="1"/>
    <col min="18" max="20" width="9.140625" style="122" customWidth="1"/>
    <col min="21" max="21" width="9.5703125" style="124" bestFit="1" customWidth="1"/>
    <col min="22" max="22" width="13.5703125" style="122" customWidth="1"/>
    <col min="23" max="23" width="12.5703125" style="122" bestFit="1" customWidth="1"/>
    <col min="24" max="24" width="11.7109375" style="125" bestFit="1" customWidth="1"/>
    <col min="25" max="25" width="13.42578125" style="125" customWidth="1"/>
    <col min="26" max="26" width="11.85546875" style="124" customWidth="1"/>
    <col min="27" max="27" width="10.7109375" style="125" bestFit="1" customWidth="1"/>
    <col min="28" max="28" width="10.7109375" style="125" customWidth="1"/>
    <col min="29" max="30" width="9.140625" style="240"/>
    <col min="31" max="32" width="9.140625" style="125"/>
    <col min="33" max="34" width="9.140625" style="240"/>
    <col min="35" max="35" width="9.5703125" style="240" bestFit="1" customWidth="1"/>
    <col min="36" max="36" width="9.5703125" style="240" customWidth="1"/>
    <col min="37" max="37" width="9.5703125" style="331" customWidth="1"/>
    <col min="38" max="38" width="14.7109375" style="341" customWidth="1"/>
    <col min="39" max="39" width="14.140625" style="341" customWidth="1"/>
    <col min="40" max="40" width="12.42578125" style="332" customWidth="1"/>
    <col min="41" max="41" width="13.140625" style="122" customWidth="1"/>
    <col min="42" max="42" width="12" style="122" customWidth="1"/>
    <col min="43" max="16384" width="9.140625" style="122"/>
  </cols>
  <sheetData>
    <row r="2" spans="2:45" ht="12" thickBot="1">
      <c r="V2" s="235"/>
      <c r="W2" s="235"/>
      <c r="X2" s="236"/>
      <c r="Y2" s="236"/>
    </row>
    <row r="3" spans="2:45" ht="13.5" thickTop="1">
      <c r="B3" s="356" t="s">
        <v>77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 t="s">
        <v>0</v>
      </c>
      <c r="S3" s="356"/>
      <c r="T3" s="356" t="s">
        <v>0</v>
      </c>
      <c r="U3" s="356"/>
      <c r="V3" s="356"/>
      <c r="W3" s="223"/>
      <c r="Z3" s="122"/>
      <c r="AK3" s="333"/>
      <c r="AL3" s="342" t="s">
        <v>171</v>
      </c>
      <c r="AM3" s="342" t="s">
        <v>173</v>
      </c>
      <c r="AN3" s="334"/>
    </row>
    <row r="4" spans="2:45" s="123" customFormat="1" ht="25.5">
      <c r="B4" s="126" t="s">
        <v>0</v>
      </c>
      <c r="C4" s="126">
        <v>2013</v>
      </c>
      <c r="D4" s="127" t="s">
        <v>0</v>
      </c>
      <c r="E4" s="128">
        <v>2014</v>
      </c>
      <c r="F4" s="126" t="s">
        <v>0</v>
      </c>
      <c r="G4" s="126" t="s">
        <v>0</v>
      </c>
      <c r="H4" s="127" t="s">
        <v>0</v>
      </c>
      <c r="I4" s="126"/>
      <c r="J4" s="128">
        <v>2015</v>
      </c>
      <c r="K4" s="126" t="s">
        <v>0</v>
      </c>
      <c r="L4" s="126" t="s">
        <v>0</v>
      </c>
      <c r="M4" s="127" t="s">
        <v>0</v>
      </c>
      <c r="N4" s="126"/>
      <c r="O4" s="128">
        <v>2016</v>
      </c>
      <c r="P4" s="126" t="s">
        <v>0</v>
      </c>
      <c r="Q4" s="357" t="s">
        <v>0</v>
      </c>
      <c r="R4" s="357"/>
      <c r="S4" s="357" t="s">
        <v>0</v>
      </c>
      <c r="T4" s="358"/>
      <c r="U4" s="126"/>
      <c r="V4" s="224">
        <v>2017</v>
      </c>
      <c r="W4" s="129" t="s">
        <v>0</v>
      </c>
      <c r="Z4" s="126"/>
      <c r="AA4" s="240" t="s">
        <v>180</v>
      </c>
      <c r="AB4" s="240"/>
      <c r="AC4" s="240"/>
      <c r="AD4" s="240"/>
      <c r="AE4" s="125"/>
      <c r="AF4" s="125"/>
      <c r="AG4" s="240"/>
      <c r="AH4" s="240"/>
      <c r="AI4" s="240"/>
      <c r="AJ4" s="240"/>
      <c r="AK4" s="335"/>
      <c r="AL4" s="343" t="s">
        <v>178</v>
      </c>
      <c r="AM4" s="343" t="s">
        <v>179</v>
      </c>
      <c r="AN4" s="337" t="s">
        <v>177</v>
      </c>
    </row>
    <row r="5" spans="2:45" ht="12.75">
      <c r="B5" s="130" t="s">
        <v>0</v>
      </c>
      <c r="C5" s="174" t="s">
        <v>1</v>
      </c>
      <c r="D5" s="186" t="s">
        <v>2</v>
      </c>
      <c r="E5" s="132" t="s">
        <v>3</v>
      </c>
      <c r="F5" s="130" t="s">
        <v>4</v>
      </c>
      <c r="G5" s="130" t="s">
        <v>1</v>
      </c>
      <c r="H5" s="131" t="s">
        <v>2</v>
      </c>
      <c r="I5" s="126" t="s">
        <v>5</v>
      </c>
      <c r="J5" s="132" t="s">
        <v>3</v>
      </c>
      <c r="K5" s="130" t="s">
        <v>4</v>
      </c>
      <c r="L5" s="130" t="s">
        <v>1</v>
      </c>
      <c r="M5" s="131" t="s">
        <v>2</v>
      </c>
      <c r="N5" s="126" t="s">
        <v>6</v>
      </c>
      <c r="O5" s="180" t="s">
        <v>3</v>
      </c>
      <c r="P5" s="174" t="s">
        <v>4</v>
      </c>
      <c r="Q5" s="359" t="s">
        <v>1</v>
      </c>
      <c r="R5" s="359"/>
      <c r="S5" s="359" t="s">
        <v>2</v>
      </c>
      <c r="T5" s="360"/>
      <c r="U5" s="195" t="s">
        <v>7</v>
      </c>
      <c r="V5" s="225" t="s">
        <v>3</v>
      </c>
      <c r="W5" s="225" t="s">
        <v>4</v>
      </c>
      <c r="X5" s="133" t="s">
        <v>1</v>
      </c>
      <c r="Y5" s="133" t="s">
        <v>2</v>
      </c>
      <c r="Z5" s="195" t="s">
        <v>85</v>
      </c>
      <c r="AA5" s="199" t="s">
        <v>98</v>
      </c>
      <c r="AB5" s="199" t="str">
        <f>AD5</f>
        <v>old</v>
      </c>
      <c r="AC5" s="241" t="s">
        <v>4</v>
      </c>
      <c r="AD5" s="322" t="s">
        <v>227</v>
      </c>
      <c r="AE5" s="199" t="s">
        <v>1</v>
      </c>
      <c r="AF5" s="325" t="s">
        <v>227</v>
      </c>
      <c r="AG5" s="241" t="s">
        <v>2</v>
      </c>
      <c r="AH5" s="241" t="s">
        <v>227</v>
      </c>
      <c r="AI5" s="243" t="s">
        <v>174</v>
      </c>
      <c r="AJ5" s="330" t="s">
        <v>227</v>
      </c>
      <c r="AK5" s="336" t="s">
        <v>176</v>
      </c>
      <c r="AL5" s="343" t="s">
        <v>172</v>
      </c>
      <c r="AM5" s="343" t="s">
        <v>172</v>
      </c>
      <c r="AN5" s="337"/>
      <c r="AP5" s="237"/>
      <c r="AQ5" s="237"/>
      <c r="AR5" s="237"/>
      <c r="AS5" s="237"/>
    </row>
    <row r="6" spans="2:45" ht="12.75">
      <c r="B6" s="134" t="s">
        <v>21</v>
      </c>
      <c r="C6" s="175">
        <v>3476.7</v>
      </c>
      <c r="D6" s="187">
        <v>3046.67</v>
      </c>
      <c r="E6" s="137">
        <v>2773.36</v>
      </c>
      <c r="F6" s="135">
        <v>4575.25</v>
      </c>
      <c r="G6" s="135">
        <v>4523.8599999999997</v>
      </c>
      <c r="H6" s="136">
        <v>1934.32</v>
      </c>
      <c r="I6" s="138">
        <f>SUM(E6:H6)</f>
        <v>13806.79</v>
      </c>
      <c r="J6" s="137">
        <v>1280.67</v>
      </c>
      <c r="K6" s="135">
        <v>1877.26</v>
      </c>
      <c r="L6" s="135">
        <v>1736.48</v>
      </c>
      <c r="M6" s="136">
        <v>831.88</v>
      </c>
      <c r="N6" s="139">
        <f>SUM(J6:M6)</f>
        <v>5726.29</v>
      </c>
      <c r="O6" s="181">
        <v>243.53</v>
      </c>
      <c r="P6" s="175">
        <v>347.99</v>
      </c>
      <c r="Q6" s="361">
        <v>646.28</v>
      </c>
      <c r="R6" s="361"/>
      <c r="S6" s="361">
        <v>228.24</v>
      </c>
      <c r="T6" s="362"/>
      <c r="U6" s="196">
        <f>SUM(O6:T6)</f>
        <v>1466.04</v>
      </c>
      <c r="V6" s="232">
        <v>143.81</v>
      </c>
      <c r="W6" s="227">
        <v>932.58</v>
      </c>
      <c r="X6" s="227">
        <v>2745.7874500399998</v>
      </c>
      <c r="Y6" s="198">
        <v>3680.34</v>
      </c>
      <c r="Z6" s="196">
        <f t="shared" ref="Z6:Z26" si="0">SUM(V6:Y6)</f>
        <v>7502.5174500399999</v>
      </c>
      <c r="AA6" s="313">
        <v>3792.7266562300001</v>
      </c>
      <c r="AB6" s="317">
        <v>3792.7266562300001</v>
      </c>
      <c r="AC6" s="249">
        <v>4091.54579173</v>
      </c>
      <c r="AD6" s="318">
        <v>4091.3957917299999</v>
      </c>
      <c r="AE6" s="248">
        <v>1667.7570076500001</v>
      </c>
      <c r="AF6" s="326">
        <v>1667.7570076500001</v>
      </c>
      <c r="AG6" s="249">
        <v>1062.20739529</v>
      </c>
      <c r="AH6" s="249">
        <v>257.54132264999998</v>
      </c>
      <c r="AI6" s="329">
        <f t="shared" ref="AI6:AI26" si="1">AG6+AE6+AC6+AA6</f>
        <v>10614.236850900001</v>
      </c>
      <c r="AJ6" s="320">
        <v>10425.175693090001</v>
      </c>
      <c r="AK6" s="338">
        <v>2403.2257481399997</v>
      </c>
      <c r="AL6" s="344">
        <f>(AK6-AG6)/AG6*100</f>
        <v>126.24825987808903</v>
      </c>
      <c r="AM6" s="345">
        <f>(AK6-AA6)/AA6*100</f>
        <v>-36.635935938267039</v>
      </c>
      <c r="AN6" s="339">
        <f>AK6/$AK$27</f>
        <v>0.28321576355997607</v>
      </c>
      <c r="AP6" s="237"/>
      <c r="AQ6" s="237"/>
      <c r="AR6" s="237"/>
      <c r="AS6" s="237"/>
    </row>
    <row r="7" spans="2:45" ht="12.75">
      <c r="B7" s="140" t="s">
        <v>22</v>
      </c>
      <c r="C7" s="188">
        <v>40.1</v>
      </c>
      <c r="D7" s="189">
        <v>24.85</v>
      </c>
      <c r="E7" s="141">
        <v>15.08</v>
      </c>
      <c r="F7" s="142">
        <v>0.22</v>
      </c>
      <c r="G7" s="142">
        <v>0.83</v>
      </c>
      <c r="H7" s="143">
        <v>8.19</v>
      </c>
      <c r="I7" s="138">
        <f t="shared" ref="I7:I27" si="2">SUM(E7:H7)</f>
        <v>24.32</v>
      </c>
      <c r="J7" s="141">
        <v>2.68</v>
      </c>
      <c r="K7" s="142">
        <v>0.05</v>
      </c>
      <c r="L7" s="142">
        <v>95.1</v>
      </c>
      <c r="M7" s="143">
        <v>0.5</v>
      </c>
      <c r="N7" s="139">
        <f t="shared" ref="N7:N27" si="3">SUM(J7:M7)</f>
        <v>98.33</v>
      </c>
      <c r="O7" s="182">
        <v>0.2</v>
      </c>
      <c r="P7" s="176">
        <v>1</v>
      </c>
      <c r="Q7" s="353">
        <v>10.9</v>
      </c>
      <c r="R7" s="353"/>
      <c r="S7" s="353">
        <v>10.37</v>
      </c>
      <c r="T7" s="354"/>
      <c r="U7" s="196">
        <f t="shared" ref="U7:U27" si="4">SUM(O7:T7)</f>
        <v>22.47</v>
      </c>
      <c r="V7" s="230">
        <v>30</v>
      </c>
      <c r="W7" s="227">
        <v>23.705078840000002</v>
      </c>
      <c r="X7" s="226">
        <v>42.890903289999997</v>
      </c>
      <c r="Y7" s="199">
        <v>62.46</v>
      </c>
      <c r="Z7" s="196">
        <f t="shared" si="0"/>
        <v>159.05598212999999</v>
      </c>
      <c r="AA7" s="249">
        <v>111.15648087000001</v>
      </c>
      <c r="AB7" s="318">
        <v>130.89600167</v>
      </c>
      <c r="AC7" s="242">
        <v>104.97075270000001</v>
      </c>
      <c r="AD7" s="323">
        <v>104.97075270000001</v>
      </c>
      <c r="AE7" s="248">
        <v>23.308762859999998</v>
      </c>
      <c r="AF7" s="326">
        <v>23.308762859999998</v>
      </c>
      <c r="AG7" s="249">
        <v>60.526975019999995</v>
      </c>
      <c r="AH7" s="249">
        <v>2.8</v>
      </c>
      <c r="AI7" s="329">
        <f t="shared" si="1"/>
        <v>299.96297145</v>
      </c>
      <c r="AJ7" s="320">
        <v>289.48249225000001</v>
      </c>
      <c r="AK7" s="338">
        <v>124.261161</v>
      </c>
      <c r="AL7" s="344">
        <f>(AK7-AG7)/AG7*100</f>
        <v>105.29881256900786</v>
      </c>
      <c r="AM7" s="345">
        <f>(AK7-AA7)/AA7*100</f>
        <v>11.789398177625115</v>
      </c>
      <c r="AN7" s="339">
        <f>AK7/$AK$27</f>
        <v>1.4643950790183515E-2</v>
      </c>
      <c r="AP7" s="237"/>
      <c r="AQ7" s="237"/>
      <c r="AR7" s="237"/>
      <c r="AS7" s="237"/>
    </row>
    <row r="8" spans="2:45" ht="12.75">
      <c r="B8" s="140" t="s">
        <v>23</v>
      </c>
      <c r="C8" s="188">
        <v>55.65</v>
      </c>
      <c r="D8" s="189">
        <v>94.48</v>
      </c>
      <c r="E8" s="141">
        <v>104.93</v>
      </c>
      <c r="F8" s="142">
        <v>191.1</v>
      </c>
      <c r="G8" s="142">
        <v>330.99</v>
      </c>
      <c r="H8" s="143">
        <v>337.16</v>
      </c>
      <c r="I8" s="138">
        <f t="shared" si="2"/>
        <v>964.18000000000006</v>
      </c>
      <c r="J8" s="141">
        <v>114.89</v>
      </c>
      <c r="K8" s="142">
        <v>360.92</v>
      </c>
      <c r="L8" s="142">
        <v>244.24</v>
      </c>
      <c r="M8" s="143">
        <v>193.49</v>
      </c>
      <c r="N8" s="139">
        <f t="shared" si="3"/>
        <v>913.54</v>
      </c>
      <c r="O8" s="182">
        <v>107.58</v>
      </c>
      <c r="P8" s="176">
        <v>108.11</v>
      </c>
      <c r="Q8" s="353">
        <v>555.52</v>
      </c>
      <c r="R8" s="353"/>
      <c r="S8" s="353">
        <v>161.30000000000001</v>
      </c>
      <c r="T8" s="354"/>
      <c r="U8" s="196">
        <f t="shared" si="4"/>
        <v>932.51</v>
      </c>
      <c r="V8" s="230">
        <v>126</v>
      </c>
      <c r="W8" s="227">
        <v>89.804777060000006</v>
      </c>
      <c r="X8" s="226">
        <v>177.94231250000001</v>
      </c>
      <c r="Y8" s="199">
        <v>543.37</v>
      </c>
      <c r="Z8" s="196">
        <f t="shared" si="0"/>
        <v>937.11708956000007</v>
      </c>
      <c r="AA8" s="249">
        <v>1180.8126005499998</v>
      </c>
      <c r="AB8" s="318">
        <v>1180.8126005499998</v>
      </c>
      <c r="AC8" s="249">
        <v>341.35208499999999</v>
      </c>
      <c r="AD8" s="318">
        <v>294.96386792999999</v>
      </c>
      <c r="AE8" s="248">
        <v>289.4387322</v>
      </c>
      <c r="AF8" s="326">
        <v>289.4387322</v>
      </c>
      <c r="AG8" s="249">
        <v>264.83004265</v>
      </c>
      <c r="AH8" s="249">
        <v>10.276677859999999</v>
      </c>
      <c r="AI8" s="329">
        <f t="shared" si="1"/>
        <v>2076.4334603999996</v>
      </c>
      <c r="AJ8" s="320">
        <v>2022.7565233299999</v>
      </c>
      <c r="AK8" s="338">
        <v>2851.0747381000001</v>
      </c>
      <c r="AL8" s="344">
        <f>(AK8-AG8)/AG8*100</f>
        <v>976.56771473921754</v>
      </c>
      <c r="AM8" s="345">
        <f>(AK8-AA8)/AA8*100</f>
        <v>141.4502298478204</v>
      </c>
      <c r="AN8" s="339">
        <f>AK8/$AK$27</f>
        <v>0.33599394877593136</v>
      </c>
      <c r="AP8" s="237"/>
      <c r="AQ8" s="237"/>
      <c r="AR8" s="237"/>
      <c r="AS8" s="237"/>
    </row>
    <row r="9" spans="2:45" ht="12.75">
      <c r="B9" s="140" t="s">
        <v>24</v>
      </c>
      <c r="C9" s="188">
        <v>3.82</v>
      </c>
      <c r="D9" s="189">
        <v>0.76</v>
      </c>
      <c r="E9" s="144" t="s">
        <v>11</v>
      </c>
      <c r="F9" s="145" t="s">
        <v>11</v>
      </c>
      <c r="G9" s="145" t="s">
        <v>11</v>
      </c>
      <c r="H9" s="146" t="s">
        <v>11</v>
      </c>
      <c r="I9" s="138">
        <f t="shared" si="2"/>
        <v>0</v>
      </c>
      <c r="J9" s="144" t="s">
        <v>11</v>
      </c>
      <c r="K9" s="145" t="s">
        <v>11</v>
      </c>
      <c r="L9" s="142">
        <v>9.06</v>
      </c>
      <c r="M9" s="146" t="s">
        <v>11</v>
      </c>
      <c r="N9" s="139">
        <f t="shared" si="3"/>
        <v>9.06</v>
      </c>
      <c r="O9" s="182">
        <v>11.64</v>
      </c>
      <c r="P9" s="176">
        <v>11.32</v>
      </c>
      <c r="Q9" s="353">
        <v>5.63</v>
      </c>
      <c r="R9" s="353"/>
      <c r="S9" s="353">
        <v>25.67</v>
      </c>
      <c r="T9" s="354"/>
      <c r="U9" s="196">
        <f t="shared" si="4"/>
        <v>54.260000000000005</v>
      </c>
      <c r="V9" s="230">
        <v>16.059999999999999</v>
      </c>
      <c r="W9" s="227">
        <v>4.8284229999999999</v>
      </c>
      <c r="X9" s="226">
        <v>4</v>
      </c>
      <c r="Y9" s="199">
        <v>2.2999999999999998</v>
      </c>
      <c r="Z9" s="196">
        <f t="shared" si="0"/>
        <v>27.188423</v>
      </c>
      <c r="AA9" s="249">
        <v>1</v>
      </c>
      <c r="AB9" s="318">
        <v>1</v>
      </c>
      <c r="AC9" s="242">
        <v>0.70106435</v>
      </c>
      <c r="AD9" s="323">
        <v>0.70106435</v>
      </c>
      <c r="AE9" s="248">
        <v>0.30499999999999999</v>
      </c>
      <c r="AF9" s="326">
        <v>0.30499999999999999</v>
      </c>
      <c r="AG9" s="249">
        <v>2.8</v>
      </c>
      <c r="AH9" s="249">
        <v>0.96099999999999997</v>
      </c>
      <c r="AI9" s="329">
        <f t="shared" si="1"/>
        <v>4.8060643499999998</v>
      </c>
      <c r="AJ9" s="320">
        <v>4.8060643499999998</v>
      </c>
      <c r="AK9" s="338">
        <v>0</v>
      </c>
      <c r="AL9" s="344">
        <v>0</v>
      </c>
      <c r="AM9" s="345">
        <f>(AK9-AA9)/AA9*100</f>
        <v>-100</v>
      </c>
      <c r="AN9" s="339">
        <v>0</v>
      </c>
      <c r="AP9" s="237"/>
      <c r="AQ9" s="237"/>
      <c r="AR9" s="237"/>
      <c r="AS9" s="237"/>
    </row>
    <row r="10" spans="2:45" ht="12.75">
      <c r="B10" s="140" t="s">
        <v>25</v>
      </c>
      <c r="C10" s="188">
        <v>22.29</v>
      </c>
      <c r="D10" s="189">
        <v>2.0299999999999998</v>
      </c>
      <c r="E10" s="141">
        <v>10.63</v>
      </c>
      <c r="F10" s="142">
        <v>4.62</v>
      </c>
      <c r="G10" s="142">
        <v>4.88</v>
      </c>
      <c r="H10" s="143">
        <v>35.56</v>
      </c>
      <c r="I10" s="138">
        <f t="shared" si="2"/>
        <v>55.69</v>
      </c>
      <c r="J10" s="141">
        <v>4.3</v>
      </c>
      <c r="K10" s="142">
        <v>3.24</v>
      </c>
      <c r="L10" s="142">
        <v>11.1</v>
      </c>
      <c r="M10" s="143">
        <v>9.3800000000000008</v>
      </c>
      <c r="N10" s="139">
        <f t="shared" si="3"/>
        <v>28.020000000000003</v>
      </c>
      <c r="O10" s="182">
        <v>10.16</v>
      </c>
      <c r="P10" s="176">
        <v>14.95</v>
      </c>
      <c r="Q10" s="353">
        <v>3.62</v>
      </c>
      <c r="R10" s="353"/>
      <c r="S10" s="353">
        <v>3.75</v>
      </c>
      <c r="T10" s="354"/>
      <c r="U10" s="196">
        <f t="shared" si="4"/>
        <v>32.480000000000004</v>
      </c>
      <c r="V10" s="230">
        <v>1.57</v>
      </c>
      <c r="W10" s="227">
        <v>1.7099800000000001</v>
      </c>
      <c r="X10" s="226">
        <v>2.3614999999999999</v>
      </c>
      <c r="Y10" s="199">
        <v>92.71</v>
      </c>
      <c r="Z10" s="196">
        <f t="shared" si="0"/>
        <v>98.351479999999995</v>
      </c>
      <c r="AA10" s="249">
        <v>7.0124198999999994</v>
      </c>
      <c r="AB10" s="318">
        <v>6.2049296100000007</v>
      </c>
      <c r="AC10" s="242">
        <v>11.766865129999999</v>
      </c>
      <c r="AD10" s="323">
        <v>11.766865129999999</v>
      </c>
      <c r="AE10" s="248">
        <v>25.47381141</v>
      </c>
      <c r="AF10" s="326">
        <v>25.47381141</v>
      </c>
      <c r="AG10" s="249">
        <v>10.29665286</v>
      </c>
      <c r="AH10" s="249">
        <v>0</v>
      </c>
      <c r="AI10" s="329">
        <f t="shared" si="1"/>
        <v>54.549749299999995</v>
      </c>
      <c r="AJ10" s="320">
        <v>53.722284010000003</v>
      </c>
      <c r="AK10" s="338">
        <v>2.0658829999999999</v>
      </c>
      <c r="AL10" s="346">
        <f>(AK10-AG10)/AG10*100</f>
        <v>-79.936363514541171</v>
      </c>
      <c r="AM10" s="346">
        <f>(AK10-AA10)/AA10*100</f>
        <v>-70.539656360281569</v>
      </c>
      <c r="AN10" s="339">
        <f t="shared" ref="AN10:AN16" si="5">AK10/$AK$27</f>
        <v>2.4346053704002243E-4</v>
      </c>
      <c r="AP10" s="237"/>
      <c r="AQ10" s="237"/>
      <c r="AR10" s="237"/>
      <c r="AS10" s="237"/>
    </row>
    <row r="11" spans="2:45" ht="12.75">
      <c r="B11" s="140" t="s">
        <v>26</v>
      </c>
      <c r="C11" s="188">
        <v>0.51</v>
      </c>
      <c r="D11" s="189">
        <v>12.81</v>
      </c>
      <c r="E11" s="141">
        <v>2.81</v>
      </c>
      <c r="F11" s="142">
        <v>6.96</v>
      </c>
      <c r="G11" s="142">
        <v>7.74</v>
      </c>
      <c r="H11" s="143">
        <v>8.91</v>
      </c>
      <c r="I11" s="138">
        <f t="shared" si="2"/>
        <v>26.419999999999998</v>
      </c>
      <c r="J11" s="141">
        <v>0.7</v>
      </c>
      <c r="K11" s="142">
        <v>0.1</v>
      </c>
      <c r="L11" s="142">
        <v>0.23</v>
      </c>
      <c r="M11" s="143">
        <v>9.56</v>
      </c>
      <c r="N11" s="139">
        <f t="shared" si="3"/>
        <v>10.59</v>
      </c>
      <c r="O11" s="182">
        <v>0.14000000000000001</v>
      </c>
      <c r="P11" s="176">
        <v>0.2</v>
      </c>
      <c r="Q11" s="353">
        <v>2.14</v>
      </c>
      <c r="R11" s="353"/>
      <c r="S11" s="353">
        <v>0.44</v>
      </c>
      <c r="T11" s="354"/>
      <c r="U11" s="196">
        <f t="shared" si="4"/>
        <v>2.92</v>
      </c>
      <c r="V11" s="230">
        <v>4.8899999999999997</v>
      </c>
      <c r="W11" s="227">
        <v>4.2037125</v>
      </c>
      <c r="X11" s="226">
        <v>2.5152628899999998</v>
      </c>
      <c r="Y11" s="199">
        <v>2.06</v>
      </c>
      <c r="Z11" s="196">
        <f t="shared" si="0"/>
        <v>13.668975389999998</v>
      </c>
      <c r="AA11" s="249">
        <v>0.224</v>
      </c>
      <c r="AB11" s="318">
        <v>0.995</v>
      </c>
      <c r="AC11" s="242">
        <v>1.825</v>
      </c>
      <c r="AD11" s="323">
        <v>1.825</v>
      </c>
      <c r="AE11" s="248">
        <v>0.91834543999999996</v>
      </c>
      <c r="AF11" s="326">
        <v>0.91834543999999996</v>
      </c>
      <c r="AG11" s="249">
        <v>1.3109999999999999</v>
      </c>
      <c r="AH11" s="249">
        <v>0.79998400000000003</v>
      </c>
      <c r="AI11" s="329">
        <f t="shared" si="1"/>
        <v>4.2783454399999998</v>
      </c>
      <c r="AJ11" s="320">
        <v>4.6993454400000001</v>
      </c>
      <c r="AK11" s="338">
        <v>1.1399999999999999</v>
      </c>
      <c r="AL11" s="346">
        <f t="shared" ref="AL11:AL27" si="6">(AK11-AG11)/AG11*100</f>
        <v>-13.043478260869568</v>
      </c>
      <c r="AM11" s="346">
        <f t="shared" ref="AM11:AM27" si="7">(AK11-AA11)/AA11*100</f>
        <v>408.92857142857133</v>
      </c>
      <c r="AN11" s="339">
        <f t="shared" si="5"/>
        <v>1.3434691714178662E-4</v>
      </c>
      <c r="AP11" s="237"/>
      <c r="AQ11" s="237"/>
      <c r="AR11" s="237"/>
      <c r="AS11" s="237"/>
    </row>
    <row r="12" spans="2:45" ht="12.75">
      <c r="B12" s="140" t="s">
        <v>27</v>
      </c>
      <c r="C12" s="188">
        <v>0.21</v>
      </c>
      <c r="D12" s="189">
        <v>0.06</v>
      </c>
      <c r="E12" s="141">
        <v>0.01</v>
      </c>
      <c r="F12" s="142">
        <v>1.01</v>
      </c>
      <c r="G12" s="142">
        <v>39.24</v>
      </c>
      <c r="H12" s="143">
        <v>1</v>
      </c>
      <c r="I12" s="138">
        <f t="shared" si="2"/>
        <v>41.260000000000005</v>
      </c>
      <c r="J12" s="141">
        <v>1.01</v>
      </c>
      <c r="K12" s="142">
        <v>0.01</v>
      </c>
      <c r="L12" s="142">
        <v>0.13</v>
      </c>
      <c r="M12" s="143">
        <v>0.17</v>
      </c>
      <c r="N12" s="139">
        <f t="shared" si="3"/>
        <v>1.3199999999999998</v>
      </c>
      <c r="O12" s="183" t="s">
        <v>11</v>
      </c>
      <c r="P12" s="176">
        <v>0.41</v>
      </c>
      <c r="Q12" s="353">
        <v>0.05</v>
      </c>
      <c r="R12" s="353"/>
      <c r="S12" s="353">
        <v>0</v>
      </c>
      <c r="T12" s="354"/>
      <c r="U12" s="196">
        <f t="shared" si="4"/>
        <v>0.45999999999999996</v>
      </c>
      <c r="V12" s="231">
        <v>0</v>
      </c>
      <c r="W12" s="227">
        <v>1.2077599999999999</v>
      </c>
      <c r="X12" s="226">
        <v>0.29997499999999999</v>
      </c>
      <c r="Y12" s="199">
        <v>0.3</v>
      </c>
      <c r="Z12" s="196">
        <f t="shared" si="0"/>
        <v>1.8077349999999999</v>
      </c>
      <c r="AA12" s="249">
        <v>4.8023042900000004</v>
      </c>
      <c r="AB12" s="318">
        <v>9.0599699999999999</v>
      </c>
      <c r="AC12" s="242">
        <v>0</v>
      </c>
      <c r="AD12" s="323">
        <v>0</v>
      </c>
      <c r="AE12" s="248">
        <v>0</v>
      </c>
      <c r="AF12" s="326">
        <v>0</v>
      </c>
      <c r="AG12" s="249">
        <v>0</v>
      </c>
      <c r="AH12" s="249">
        <v>480.24336576999997</v>
      </c>
      <c r="AI12" s="329">
        <f t="shared" si="1"/>
        <v>4.8023042900000004</v>
      </c>
      <c r="AJ12" s="320">
        <v>9.0599699999999999</v>
      </c>
      <c r="AK12" s="338">
        <v>0</v>
      </c>
      <c r="AL12" s="346">
        <v>0</v>
      </c>
      <c r="AM12" s="346">
        <f t="shared" si="7"/>
        <v>-100</v>
      </c>
      <c r="AN12" s="339">
        <f t="shared" si="5"/>
        <v>0</v>
      </c>
      <c r="AP12" s="237"/>
      <c r="AQ12" s="237"/>
      <c r="AR12" s="237"/>
      <c r="AS12" s="237"/>
    </row>
    <row r="13" spans="2:45" ht="12.75">
      <c r="B13" s="140" t="s">
        <v>28</v>
      </c>
      <c r="C13" s="188">
        <v>4.46</v>
      </c>
      <c r="D13" s="189">
        <v>3.36</v>
      </c>
      <c r="E13" s="141">
        <v>5.95</v>
      </c>
      <c r="F13" s="142">
        <v>1.79</v>
      </c>
      <c r="G13" s="142">
        <v>5.84</v>
      </c>
      <c r="H13" s="143">
        <v>2.44</v>
      </c>
      <c r="I13" s="138">
        <f t="shared" si="2"/>
        <v>16.02</v>
      </c>
      <c r="J13" s="141">
        <v>0.83</v>
      </c>
      <c r="K13" s="142">
        <v>73.39</v>
      </c>
      <c r="L13" s="142">
        <v>0.57999999999999996</v>
      </c>
      <c r="M13" s="143">
        <v>137.52000000000001</v>
      </c>
      <c r="N13" s="139">
        <f t="shared" si="3"/>
        <v>212.32</v>
      </c>
      <c r="O13" s="182">
        <v>70.150000000000006</v>
      </c>
      <c r="P13" s="176">
        <v>12.84</v>
      </c>
      <c r="Q13" s="353">
        <v>18.649999999999999</v>
      </c>
      <c r="R13" s="353"/>
      <c r="S13" s="353">
        <v>23.72</v>
      </c>
      <c r="T13" s="354"/>
      <c r="U13" s="196">
        <f t="shared" si="4"/>
        <v>125.36000000000001</v>
      </c>
      <c r="V13" s="230">
        <v>1.1000000000000001</v>
      </c>
      <c r="W13" s="227">
        <v>6.3817360000000001</v>
      </c>
      <c r="X13" s="226">
        <v>26.342852600000001</v>
      </c>
      <c r="Y13" s="199">
        <v>5.0999999999999996</v>
      </c>
      <c r="Z13" s="196">
        <f t="shared" si="0"/>
        <v>38.9245886</v>
      </c>
      <c r="AA13" s="249">
        <v>3.6620731200000001</v>
      </c>
      <c r="AB13" s="318">
        <v>18.66197232</v>
      </c>
      <c r="AC13" s="242">
        <v>12.2500988</v>
      </c>
      <c r="AD13" s="323">
        <v>12.2500988</v>
      </c>
      <c r="AE13" s="248">
        <v>5.6705512999999996</v>
      </c>
      <c r="AF13" s="326">
        <v>5.6705512999999996</v>
      </c>
      <c r="AG13" s="249">
        <v>0.82237700000000002</v>
      </c>
      <c r="AH13" s="249">
        <v>53.098552670000004</v>
      </c>
      <c r="AI13" s="329">
        <f t="shared" si="1"/>
        <v>22.405100219999998</v>
      </c>
      <c r="AJ13" s="320">
        <v>37.382606420000002</v>
      </c>
      <c r="AK13" s="338">
        <v>9.0709999999999997</v>
      </c>
      <c r="AL13" s="346">
        <f t="shared" si="6"/>
        <v>1003.022093273523</v>
      </c>
      <c r="AM13" s="346">
        <f t="shared" si="7"/>
        <v>147.70122558339301</v>
      </c>
      <c r="AN13" s="339">
        <f t="shared" si="5"/>
        <v>1.0690007766606547E-3</v>
      </c>
      <c r="AP13" s="237"/>
      <c r="AQ13" s="237"/>
      <c r="AR13" s="237"/>
      <c r="AS13" s="237"/>
    </row>
    <row r="14" spans="2:45" ht="12.75">
      <c r="B14" s="140" t="s">
        <v>29</v>
      </c>
      <c r="C14" s="188">
        <v>357.56</v>
      </c>
      <c r="D14" s="189">
        <v>858.12</v>
      </c>
      <c r="E14" s="141">
        <v>345.28</v>
      </c>
      <c r="F14" s="142">
        <v>723.14</v>
      </c>
      <c r="G14" s="142">
        <v>1073.83</v>
      </c>
      <c r="H14" s="143">
        <v>566.05999999999995</v>
      </c>
      <c r="I14" s="138">
        <f t="shared" si="2"/>
        <v>2708.31</v>
      </c>
      <c r="J14" s="141">
        <v>763.49</v>
      </c>
      <c r="K14" s="142">
        <v>46.54</v>
      </c>
      <c r="L14" s="142">
        <v>35.15</v>
      </c>
      <c r="M14" s="143">
        <v>13.71</v>
      </c>
      <c r="N14" s="139">
        <f t="shared" si="3"/>
        <v>858.89</v>
      </c>
      <c r="O14" s="182">
        <v>42.57</v>
      </c>
      <c r="P14" s="176">
        <v>1.08</v>
      </c>
      <c r="Q14" s="353">
        <v>36.56</v>
      </c>
      <c r="R14" s="353"/>
      <c r="S14" s="353">
        <v>15.13</v>
      </c>
      <c r="T14" s="354"/>
      <c r="U14" s="196">
        <f t="shared" si="4"/>
        <v>95.34</v>
      </c>
      <c r="V14" s="230">
        <v>88.65</v>
      </c>
      <c r="W14" s="227">
        <v>57.309368319999997</v>
      </c>
      <c r="X14" s="226">
        <v>49.910939200000001</v>
      </c>
      <c r="Y14" s="199">
        <v>122.68</v>
      </c>
      <c r="Z14" s="196">
        <f t="shared" si="0"/>
        <v>318.55030752000005</v>
      </c>
      <c r="AA14" s="249">
        <v>637.56188152999994</v>
      </c>
      <c r="AB14" s="318">
        <v>485.40639052999995</v>
      </c>
      <c r="AC14" s="242">
        <v>150.32078086000001</v>
      </c>
      <c r="AD14" s="323">
        <v>150.32078086000001</v>
      </c>
      <c r="AE14" s="248">
        <v>371.59518190000006</v>
      </c>
      <c r="AF14" s="326">
        <v>371.59518190000006</v>
      </c>
      <c r="AG14" s="249">
        <v>645.22616062999987</v>
      </c>
      <c r="AH14" s="249">
        <v>3.5499860000000001</v>
      </c>
      <c r="AI14" s="329">
        <f t="shared" si="1"/>
        <v>1804.70400492</v>
      </c>
      <c r="AJ14" s="320">
        <v>1487.56571906</v>
      </c>
      <c r="AK14" s="338">
        <v>2139.1297723999996</v>
      </c>
      <c r="AL14" s="346">
        <f t="shared" si="6"/>
        <v>231.53177954088994</v>
      </c>
      <c r="AM14" s="346">
        <f t="shared" si="7"/>
        <v>235.51719987816503</v>
      </c>
      <c r="AN14" s="339">
        <f t="shared" si="5"/>
        <v>0.25209253534048387</v>
      </c>
      <c r="AP14" s="237"/>
      <c r="AQ14" s="237"/>
      <c r="AR14" s="237"/>
      <c r="AS14" s="237"/>
    </row>
    <row r="15" spans="2:45" ht="12.75">
      <c r="B15" s="140" t="s">
        <v>30</v>
      </c>
      <c r="C15" s="190" t="s">
        <v>11</v>
      </c>
      <c r="D15" s="191" t="s">
        <v>11</v>
      </c>
      <c r="E15" s="141">
        <v>0.45</v>
      </c>
      <c r="F15" s="145" t="s">
        <v>11</v>
      </c>
      <c r="G15" s="142">
        <v>0.1</v>
      </c>
      <c r="H15" s="146" t="s">
        <v>11</v>
      </c>
      <c r="I15" s="138">
        <f t="shared" si="2"/>
        <v>0.55000000000000004</v>
      </c>
      <c r="J15" s="144" t="s">
        <v>11</v>
      </c>
      <c r="K15" s="145" t="s">
        <v>11</v>
      </c>
      <c r="L15" s="145" t="s">
        <v>11</v>
      </c>
      <c r="M15" s="143">
        <v>0.01</v>
      </c>
      <c r="N15" s="139">
        <f t="shared" si="3"/>
        <v>0.01</v>
      </c>
      <c r="O15" s="183" t="s">
        <v>11</v>
      </c>
      <c r="P15" s="176">
        <v>3</v>
      </c>
      <c r="Q15" s="353">
        <v>1</v>
      </c>
      <c r="R15" s="353"/>
      <c r="S15" s="353">
        <v>2</v>
      </c>
      <c r="T15" s="354"/>
      <c r="U15" s="196">
        <f t="shared" si="4"/>
        <v>6</v>
      </c>
      <c r="V15" s="230">
        <v>1</v>
      </c>
      <c r="W15" s="227">
        <v>0</v>
      </c>
      <c r="X15" s="226">
        <v>0</v>
      </c>
      <c r="Y15" s="199">
        <v>99.43</v>
      </c>
      <c r="Z15" s="196">
        <f t="shared" si="0"/>
        <v>100.43</v>
      </c>
      <c r="AA15" s="249">
        <v>0</v>
      </c>
      <c r="AB15" s="318">
        <v>0</v>
      </c>
      <c r="AC15" s="242">
        <v>0</v>
      </c>
      <c r="AD15" s="323">
        <v>0</v>
      </c>
      <c r="AE15" s="248">
        <v>0</v>
      </c>
      <c r="AF15" s="326">
        <v>0</v>
      </c>
      <c r="AG15" s="249">
        <v>91.435288780000008</v>
      </c>
      <c r="AH15" s="249">
        <v>0</v>
      </c>
      <c r="AI15" s="329">
        <f t="shared" si="1"/>
        <v>91.435288780000008</v>
      </c>
      <c r="AJ15" s="320">
        <v>53.098552670000004</v>
      </c>
      <c r="AK15" s="338">
        <v>41.713273700000002</v>
      </c>
      <c r="AL15" s="346">
        <f t="shared" si="6"/>
        <v>-54.379458678842049</v>
      </c>
      <c r="AM15" s="346">
        <v>0</v>
      </c>
      <c r="AN15" s="339">
        <f t="shared" si="5"/>
        <v>4.9158330925320771E-3</v>
      </c>
      <c r="AP15" s="237"/>
      <c r="AQ15" s="237"/>
      <c r="AR15" s="237"/>
      <c r="AS15" s="237"/>
    </row>
    <row r="16" spans="2:45" ht="12.75">
      <c r="B16" s="140" t="s">
        <v>31</v>
      </c>
      <c r="C16" s="188">
        <v>10</v>
      </c>
      <c r="D16" s="189">
        <v>16.7</v>
      </c>
      <c r="E16" s="141">
        <v>2.5</v>
      </c>
      <c r="F16" s="142">
        <v>2.57</v>
      </c>
      <c r="G16" s="142">
        <v>1.65</v>
      </c>
      <c r="H16" s="143">
        <v>3.25</v>
      </c>
      <c r="I16" s="138">
        <f t="shared" si="2"/>
        <v>9.9700000000000006</v>
      </c>
      <c r="J16" s="141">
        <v>1.4</v>
      </c>
      <c r="K16" s="142">
        <v>5.75</v>
      </c>
      <c r="L16" s="142">
        <v>2.02</v>
      </c>
      <c r="M16" s="143">
        <v>3.61</v>
      </c>
      <c r="N16" s="139">
        <f t="shared" si="3"/>
        <v>12.78</v>
      </c>
      <c r="O16" s="182">
        <v>1.02</v>
      </c>
      <c r="P16" s="176">
        <v>0.63</v>
      </c>
      <c r="Q16" s="353">
        <v>0.03</v>
      </c>
      <c r="R16" s="353"/>
      <c r="S16" s="353">
        <v>0.04</v>
      </c>
      <c r="T16" s="354"/>
      <c r="U16" s="196">
        <f t="shared" si="4"/>
        <v>1.72</v>
      </c>
      <c r="V16" s="230">
        <v>0.49</v>
      </c>
      <c r="W16" s="227">
        <v>6.2799313300000001</v>
      </c>
      <c r="X16" s="226">
        <v>1.249636</v>
      </c>
      <c r="Y16" s="199">
        <v>8.4499999999999993</v>
      </c>
      <c r="Z16" s="196">
        <f t="shared" si="0"/>
        <v>16.46956733</v>
      </c>
      <c r="AA16" s="249">
        <v>1.2303817100000001</v>
      </c>
      <c r="AB16" s="318">
        <v>1.097872</v>
      </c>
      <c r="AC16" s="242">
        <v>48.041624779999999</v>
      </c>
      <c r="AD16" s="323">
        <v>48.041624779999999</v>
      </c>
      <c r="AE16" s="248">
        <v>1.2087757699999999</v>
      </c>
      <c r="AF16" s="326">
        <v>1.2087757699999999</v>
      </c>
      <c r="AG16" s="242">
        <v>3.924979</v>
      </c>
      <c r="AH16" s="242">
        <v>15.311760289999999</v>
      </c>
      <c r="AI16" s="329">
        <f t="shared" si="1"/>
        <v>54.405761260000006</v>
      </c>
      <c r="AJ16" s="320">
        <v>53.898258550000001</v>
      </c>
      <c r="AK16" s="338">
        <v>4.3749929999999999</v>
      </c>
      <c r="AL16" s="346">
        <f t="shared" si="6"/>
        <v>11.465386184231811</v>
      </c>
      <c r="AM16" s="346">
        <f t="shared" si="7"/>
        <v>255.58013943494004</v>
      </c>
      <c r="AN16" s="339">
        <f t="shared" si="5"/>
        <v>5.1558493163762851E-4</v>
      </c>
      <c r="AP16" s="237"/>
      <c r="AQ16" s="237"/>
      <c r="AR16" s="237"/>
      <c r="AS16" s="237"/>
    </row>
    <row r="17" spans="1:45" ht="12.75">
      <c r="B17" s="140" t="s">
        <v>32</v>
      </c>
      <c r="C17" s="188">
        <v>0.17</v>
      </c>
      <c r="D17" s="189">
        <v>2.36</v>
      </c>
      <c r="E17" s="141">
        <v>0.06</v>
      </c>
      <c r="F17" s="145" t="s">
        <v>11</v>
      </c>
      <c r="G17" s="142">
        <v>0.03</v>
      </c>
      <c r="H17" s="146" t="s">
        <v>11</v>
      </c>
      <c r="I17" s="138">
        <f t="shared" si="2"/>
        <v>0.09</v>
      </c>
      <c r="J17" s="144" t="s">
        <v>11</v>
      </c>
      <c r="K17" s="145" t="s">
        <v>11</v>
      </c>
      <c r="L17" s="142">
        <v>0.15</v>
      </c>
      <c r="M17" s="143">
        <v>0.8</v>
      </c>
      <c r="N17" s="139">
        <f t="shared" si="3"/>
        <v>0.95000000000000007</v>
      </c>
      <c r="O17" s="182">
        <v>0.2</v>
      </c>
      <c r="P17" s="177" t="s">
        <v>11</v>
      </c>
      <c r="Q17" s="355" t="s">
        <v>11</v>
      </c>
      <c r="R17" s="353"/>
      <c r="S17" s="353">
        <v>0.6</v>
      </c>
      <c r="T17" s="354"/>
      <c r="U17" s="196">
        <f t="shared" si="4"/>
        <v>0.8</v>
      </c>
      <c r="V17" s="230">
        <v>1.31</v>
      </c>
      <c r="W17" s="227">
        <v>9.2999999999999999E-2</v>
      </c>
      <c r="X17" s="226">
        <v>0.78</v>
      </c>
      <c r="Y17" s="199">
        <v>0.48</v>
      </c>
      <c r="Z17" s="196">
        <f t="shared" si="0"/>
        <v>2.6629999999999998</v>
      </c>
      <c r="AA17" s="249">
        <v>5.8576410000000001</v>
      </c>
      <c r="AB17" s="318">
        <v>4.2669649999999999</v>
      </c>
      <c r="AC17" s="242">
        <v>0</v>
      </c>
      <c r="AD17" s="323">
        <v>0</v>
      </c>
      <c r="AE17" s="248">
        <v>3.4279199999999999</v>
      </c>
      <c r="AF17" s="326">
        <v>3.4279199999999999</v>
      </c>
      <c r="AG17" s="242">
        <v>0</v>
      </c>
      <c r="AH17" s="242">
        <v>87.491768509999986</v>
      </c>
      <c r="AI17" s="329">
        <f t="shared" si="1"/>
        <v>9.2855609999999995</v>
      </c>
      <c r="AJ17" s="320">
        <v>7.6948849999999993</v>
      </c>
      <c r="AK17" s="335"/>
      <c r="AL17" s="346">
        <v>0</v>
      </c>
      <c r="AM17" s="346">
        <f t="shared" si="7"/>
        <v>-100</v>
      </c>
      <c r="AN17" s="339">
        <f>AK18/$AK$27</f>
        <v>2.0292954524050704E-3</v>
      </c>
      <c r="AP17" s="237"/>
      <c r="AQ17" s="237"/>
      <c r="AR17" s="237"/>
      <c r="AS17" s="237"/>
    </row>
    <row r="18" spans="1:45" ht="12.75">
      <c r="B18" s="140" t="s">
        <v>33</v>
      </c>
      <c r="C18" s="188">
        <v>1.62</v>
      </c>
      <c r="D18" s="189">
        <v>53.65</v>
      </c>
      <c r="E18" s="141">
        <v>201.14</v>
      </c>
      <c r="F18" s="142">
        <v>3.83</v>
      </c>
      <c r="G18" s="142">
        <v>3.16</v>
      </c>
      <c r="H18" s="143">
        <v>0.05</v>
      </c>
      <c r="I18" s="138">
        <f t="shared" si="2"/>
        <v>208.18</v>
      </c>
      <c r="J18" s="141">
        <v>9.4700000000000006</v>
      </c>
      <c r="K18" s="142">
        <v>4.8600000000000003</v>
      </c>
      <c r="L18" s="142">
        <v>2.21</v>
      </c>
      <c r="M18" s="143">
        <v>13.22</v>
      </c>
      <c r="N18" s="139">
        <f t="shared" si="3"/>
        <v>29.760000000000005</v>
      </c>
      <c r="O18" s="182">
        <v>20.83</v>
      </c>
      <c r="P18" s="176">
        <v>200.39</v>
      </c>
      <c r="Q18" s="353">
        <v>171.63</v>
      </c>
      <c r="R18" s="353"/>
      <c r="S18" s="353">
        <v>327.3</v>
      </c>
      <c r="T18" s="354"/>
      <c r="U18" s="196">
        <f t="shared" si="4"/>
        <v>720.15</v>
      </c>
      <c r="V18" s="230">
        <v>101.08</v>
      </c>
      <c r="W18" s="227">
        <v>190.38555975999998</v>
      </c>
      <c r="X18" s="226">
        <v>16.065034239999999</v>
      </c>
      <c r="Y18" s="199">
        <v>23.83</v>
      </c>
      <c r="Z18" s="196">
        <f t="shared" si="0"/>
        <v>331.36059399999994</v>
      </c>
      <c r="AA18" s="249">
        <v>93.832287199999982</v>
      </c>
      <c r="AB18" s="318">
        <v>85.61709691999998</v>
      </c>
      <c r="AC18" s="242">
        <v>24.851032870000001</v>
      </c>
      <c r="AD18" s="323">
        <v>24.851032870000001</v>
      </c>
      <c r="AE18" s="248">
        <v>7.7262296100000007</v>
      </c>
      <c r="AF18" s="326">
        <v>7.7262296100000007</v>
      </c>
      <c r="AG18" s="249">
        <v>16.239715289999999</v>
      </c>
      <c r="AH18" s="249">
        <v>283.56982913999997</v>
      </c>
      <c r="AI18" s="329">
        <f t="shared" si="1"/>
        <v>142.64926496999999</v>
      </c>
      <c r="AJ18" s="320">
        <v>133.50611968999999</v>
      </c>
      <c r="AK18" s="338">
        <v>17.219574999999999</v>
      </c>
      <c r="AL18" s="346">
        <f t="shared" si="6"/>
        <v>6.0337246836055805</v>
      </c>
      <c r="AM18" s="346">
        <f t="shared" si="7"/>
        <v>-81.648560944382467</v>
      </c>
      <c r="AN18" s="339">
        <f>AK19/$AK$27</f>
        <v>4.9312250155409125E-2</v>
      </c>
      <c r="AP18" s="237"/>
      <c r="AQ18" s="237"/>
      <c r="AR18" s="237"/>
      <c r="AS18" s="237"/>
    </row>
    <row r="19" spans="1:45" ht="18.75" customHeight="1">
      <c r="B19" s="140" t="s">
        <v>181</v>
      </c>
      <c r="C19" s="188">
        <v>72.59</v>
      </c>
      <c r="D19" s="189">
        <v>32.979999999999997</v>
      </c>
      <c r="E19" s="141">
        <v>104.07</v>
      </c>
      <c r="F19" s="142">
        <v>107.88</v>
      </c>
      <c r="G19" s="142">
        <v>365.1</v>
      </c>
      <c r="H19" s="143">
        <v>366.92</v>
      </c>
      <c r="I19" s="138">
        <f t="shared" si="2"/>
        <v>943.97</v>
      </c>
      <c r="J19" s="141">
        <v>118.36</v>
      </c>
      <c r="K19" s="142">
        <v>51.2</v>
      </c>
      <c r="L19" s="142">
        <v>162.41999999999999</v>
      </c>
      <c r="M19" s="143">
        <v>91.72</v>
      </c>
      <c r="N19" s="139">
        <f t="shared" si="3"/>
        <v>423.70000000000005</v>
      </c>
      <c r="O19" s="182">
        <v>77.77</v>
      </c>
      <c r="P19" s="176">
        <v>89.42</v>
      </c>
      <c r="Q19" s="353">
        <v>68.25</v>
      </c>
      <c r="R19" s="353"/>
      <c r="S19" s="353">
        <v>67.209999999999994</v>
      </c>
      <c r="T19" s="354"/>
      <c r="U19" s="196">
        <f t="shared" si="4"/>
        <v>302.64999999999998</v>
      </c>
      <c r="V19" s="230">
        <v>79.319999999999993</v>
      </c>
      <c r="W19" s="227">
        <v>141.4152005</v>
      </c>
      <c r="X19" s="226">
        <v>442.89714587000003</v>
      </c>
      <c r="Y19" s="199">
        <v>317.82</v>
      </c>
      <c r="Z19" s="196">
        <f t="shared" si="0"/>
        <v>981.45234636999999</v>
      </c>
      <c r="AA19" s="249">
        <v>59.209699620000002</v>
      </c>
      <c r="AB19" s="318">
        <v>144.09383162</v>
      </c>
      <c r="AC19" s="249">
        <v>243.949105</v>
      </c>
      <c r="AD19" s="318">
        <v>208.92252063999999</v>
      </c>
      <c r="AE19" s="248">
        <v>230.34418231999999</v>
      </c>
      <c r="AF19" s="326">
        <v>230.34418231999999</v>
      </c>
      <c r="AG19" s="249">
        <v>158.44218813999998</v>
      </c>
      <c r="AH19" s="249">
        <v>0.39995599999999998</v>
      </c>
      <c r="AI19" s="329">
        <f t="shared" si="1"/>
        <v>691.94517508000001</v>
      </c>
      <c r="AJ19" s="320">
        <v>670.85230308999985</v>
      </c>
      <c r="AK19" s="338">
        <v>418.43881775</v>
      </c>
      <c r="AL19" s="346">
        <f t="shared" si="6"/>
        <v>164.09558127300429</v>
      </c>
      <c r="AM19" s="346">
        <f t="shared" si="7"/>
        <v>606.70653699560182</v>
      </c>
      <c r="AN19" s="339">
        <f>AK20/$AK$27</f>
        <v>4.8256492556575298E-2</v>
      </c>
      <c r="AP19" s="237"/>
      <c r="AQ19" s="237"/>
      <c r="AR19" s="237"/>
      <c r="AS19" s="237"/>
    </row>
    <row r="20" spans="1:45" ht="12.75">
      <c r="B20" s="140" t="s">
        <v>34</v>
      </c>
      <c r="C20" s="188">
        <v>105.63</v>
      </c>
      <c r="D20" s="189">
        <v>19.22</v>
      </c>
      <c r="E20" s="141">
        <v>32.36</v>
      </c>
      <c r="F20" s="142">
        <v>53.58</v>
      </c>
      <c r="G20" s="142">
        <v>110.49</v>
      </c>
      <c r="H20" s="143">
        <v>354.88</v>
      </c>
      <c r="I20" s="138">
        <f t="shared" si="2"/>
        <v>551.30999999999995</v>
      </c>
      <c r="J20" s="141">
        <v>6.29</v>
      </c>
      <c r="K20" s="142">
        <v>12.83</v>
      </c>
      <c r="L20" s="142">
        <v>65.64</v>
      </c>
      <c r="M20" s="143">
        <v>115.71</v>
      </c>
      <c r="N20" s="139">
        <f t="shared" si="3"/>
        <v>200.47</v>
      </c>
      <c r="O20" s="182">
        <v>55.05</v>
      </c>
      <c r="P20" s="176">
        <v>119.75</v>
      </c>
      <c r="Q20" s="353">
        <v>36.549999999999997</v>
      </c>
      <c r="R20" s="353"/>
      <c r="S20" s="353">
        <v>87.56</v>
      </c>
      <c r="T20" s="354"/>
      <c r="U20" s="196">
        <f t="shared" si="4"/>
        <v>298.91000000000003</v>
      </c>
      <c r="V20" s="230">
        <v>146.05000000000001</v>
      </c>
      <c r="W20" s="227">
        <v>145.56340407999997</v>
      </c>
      <c r="X20" s="226">
        <v>586.97361917000001</v>
      </c>
      <c r="Y20" s="199">
        <v>216.45</v>
      </c>
      <c r="Z20" s="196">
        <f t="shared" si="0"/>
        <v>1095.0370232499999</v>
      </c>
      <c r="AA20" s="249">
        <v>198.5018499</v>
      </c>
      <c r="AB20" s="318">
        <v>328.1520079</v>
      </c>
      <c r="AC20" s="242">
        <v>479.85433809000006</v>
      </c>
      <c r="AD20" s="323">
        <v>479.85433809000006</v>
      </c>
      <c r="AE20" s="248">
        <v>205.90564910000001</v>
      </c>
      <c r="AF20" s="326">
        <v>205.90564910000001</v>
      </c>
      <c r="AG20" s="249">
        <v>325.71473142000002</v>
      </c>
      <c r="AH20" s="249">
        <v>4.6448023100000002</v>
      </c>
      <c r="AI20" s="329">
        <f t="shared" si="1"/>
        <v>1209.9765685100001</v>
      </c>
      <c r="AJ20" s="320">
        <v>1297.48182423</v>
      </c>
      <c r="AK20" s="338">
        <v>409.48019265999994</v>
      </c>
      <c r="AL20" s="346">
        <f t="shared" si="6"/>
        <v>25.717430978578214</v>
      </c>
      <c r="AM20" s="346">
        <f t="shared" si="7"/>
        <v>106.28532825577459</v>
      </c>
      <c r="AN20" s="339">
        <f>AK21/$AK$27</f>
        <v>0</v>
      </c>
      <c r="AP20" s="237"/>
      <c r="AQ20" s="237"/>
      <c r="AR20" s="237"/>
      <c r="AS20" s="237"/>
    </row>
    <row r="21" spans="1:45" ht="12.75">
      <c r="B21" s="140" t="s">
        <v>35</v>
      </c>
      <c r="C21" s="188">
        <v>0.08</v>
      </c>
      <c r="D21" s="191" t="s">
        <v>11</v>
      </c>
      <c r="E21" s="141">
        <v>0.56999999999999995</v>
      </c>
      <c r="F21" s="142">
        <v>0.53</v>
      </c>
      <c r="G21" s="142">
        <v>1.34</v>
      </c>
      <c r="H21" s="143">
        <v>8.83</v>
      </c>
      <c r="I21" s="138">
        <f t="shared" si="2"/>
        <v>11.27</v>
      </c>
      <c r="J21" s="144" t="s">
        <v>11</v>
      </c>
      <c r="K21" s="145" t="s">
        <v>11</v>
      </c>
      <c r="L21" s="142">
        <v>1.1499999999999999</v>
      </c>
      <c r="M21" s="146" t="s">
        <v>11</v>
      </c>
      <c r="N21" s="139">
        <f t="shared" si="3"/>
        <v>1.1499999999999999</v>
      </c>
      <c r="O21" s="182">
        <v>0.75</v>
      </c>
      <c r="P21" s="177" t="s">
        <v>11</v>
      </c>
      <c r="Q21" s="355" t="s">
        <v>11</v>
      </c>
      <c r="R21" s="353"/>
      <c r="S21" s="355" t="s">
        <v>11</v>
      </c>
      <c r="T21" s="354"/>
      <c r="U21" s="196">
        <f t="shared" si="4"/>
        <v>0.75</v>
      </c>
      <c r="V21" s="231">
        <v>0</v>
      </c>
      <c r="W21" s="227">
        <v>0.17377506000000001</v>
      </c>
      <c r="X21" s="227">
        <v>0</v>
      </c>
      <c r="Y21" s="199">
        <v>0.03</v>
      </c>
      <c r="Z21" s="196">
        <f t="shared" si="0"/>
        <v>0.20377506000000001</v>
      </c>
      <c r="AA21" s="313">
        <v>0.03</v>
      </c>
      <c r="AB21" s="317">
        <v>0.03</v>
      </c>
      <c r="AC21" s="242">
        <v>0.02</v>
      </c>
      <c r="AD21" s="323">
        <v>0.02</v>
      </c>
      <c r="AE21" s="248">
        <v>0.02</v>
      </c>
      <c r="AF21" s="326">
        <v>0.02</v>
      </c>
      <c r="AG21" s="249">
        <v>0.49993100000000001</v>
      </c>
      <c r="AH21" s="249">
        <v>0</v>
      </c>
      <c r="AI21" s="329">
        <f t="shared" si="1"/>
        <v>0.56993100000000008</v>
      </c>
      <c r="AJ21" s="320">
        <v>0.46995599999999998</v>
      </c>
      <c r="AK21" s="338">
        <v>0</v>
      </c>
      <c r="AL21" s="346">
        <v>0</v>
      </c>
      <c r="AM21" s="346">
        <v>0</v>
      </c>
      <c r="AN21" s="339">
        <f>AK21/$AK$27</f>
        <v>0</v>
      </c>
      <c r="AP21" s="237"/>
      <c r="AQ21" s="237"/>
      <c r="AR21" s="237"/>
      <c r="AS21" s="237"/>
    </row>
    <row r="22" spans="1:45" ht="12.75">
      <c r="B22" s="140" t="s">
        <v>37</v>
      </c>
      <c r="C22" s="190" t="s">
        <v>11</v>
      </c>
      <c r="D22" s="191" t="s">
        <v>11</v>
      </c>
      <c r="E22" s="144" t="s">
        <v>11</v>
      </c>
      <c r="F22" s="145" t="s">
        <v>11</v>
      </c>
      <c r="G22" s="145" t="s">
        <v>11</v>
      </c>
      <c r="H22" s="146" t="s">
        <v>11</v>
      </c>
      <c r="I22" s="138">
        <f>SUM(E22:H22)</f>
        <v>0</v>
      </c>
      <c r="J22" s="144" t="s">
        <v>11</v>
      </c>
      <c r="K22" s="145" t="s">
        <v>11</v>
      </c>
      <c r="L22" s="145" t="s">
        <v>11</v>
      </c>
      <c r="M22" s="146" t="s">
        <v>11</v>
      </c>
      <c r="N22" s="139">
        <f>SUM(J22:M22)</f>
        <v>0</v>
      </c>
      <c r="O22" s="183" t="s">
        <v>11</v>
      </c>
      <c r="P22" s="177" t="s">
        <v>11</v>
      </c>
      <c r="Q22" s="355" t="s">
        <v>11</v>
      </c>
      <c r="R22" s="353"/>
      <c r="S22" s="355" t="s">
        <v>11</v>
      </c>
      <c r="T22" s="354"/>
      <c r="U22" s="196">
        <f>SUM(O22:T22)</f>
        <v>0</v>
      </c>
      <c r="V22" s="231">
        <v>0</v>
      </c>
      <c r="W22" s="227">
        <v>0</v>
      </c>
      <c r="X22" s="227">
        <v>0</v>
      </c>
      <c r="Y22" s="199">
        <v>0.52</v>
      </c>
      <c r="Z22" s="196">
        <f>SUM(V22:Y22)</f>
        <v>0.52</v>
      </c>
      <c r="AA22" s="313">
        <v>0</v>
      </c>
      <c r="AB22" s="317">
        <v>87.250459640000003</v>
      </c>
      <c r="AC22" s="242">
        <v>0</v>
      </c>
      <c r="AD22" s="323">
        <v>11.116034239999999</v>
      </c>
      <c r="AE22" s="248">
        <v>0</v>
      </c>
      <c r="AF22" s="326">
        <v>11.417166829999999</v>
      </c>
      <c r="AG22" s="242">
        <v>0</v>
      </c>
      <c r="AH22" s="242">
        <v>33.589342200000004</v>
      </c>
      <c r="AI22" s="329">
        <f t="shared" si="1"/>
        <v>0</v>
      </c>
      <c r="AJ22" s="320">
        <v>114.42846302000001</v>
      </c>
      <c r="AK22" s="338">
        <v>0.47850732000000001</v>
      </c>
      <c r="AL22" s="346">
        <v>0</v>
      </c>
      <c r="AM22" s="346">
        <v>0</v>
      </c>
      <c r="AN22" s="339">
        <f>AK22/$AK$27</f>
        <v>5.6391213396296825E-5</v>
      </c>
      <c r="AP22" s="237"/>
      <c r="AQ22" s="237"/>
      <c r="AR22" s="237"/>
      <c r="AS22" s="237"/>
    </row>
    <row r="23" spans="1:45" ht="12.75">
      <c r="B23" s="140" t="s">
        <v>36</v>
      </c>
      <c r="C23" s="188">
        <v>180.31</v>
      </c>
      <c r="D23" s="189">
        <v>355.47</v>
      </c>
      <c r="E23" s="141">
        <v>135.68</v>
      </c>
      <c r="F23" s="142">
        <v>61.66</v>
      </c>
      <c r="G23" s="142">
        <v>27.07</v>
      </c>
      <c r="H23" s="143">
        <v>769.92</v>
      </c>
      <c r="I23" s="138">
        <f t="shared" si="2"/>
        <v>994.32999999999993</v>
      </c>
      <c r="J23" s="141">
        <v>336.87</v>
      </c>
      <c r="K23" s="142">
        <v>138.4</v>
      </c>
      <c r="L23" s="142">
        <v>369.49</v>
      </c>
      <c r="M23" s="143">
        <v>93.37</v>
      </c>
      <c r="N23" s="139">
        <f t="shared" si="3"/>
        <v>938.13</v>
      </c>
      <c r="O23" s="182">
        <v>13.44</v>
      </c>
      <c r="P23" s="176">
        <v>118.71</v>
      </c>
      <c r="Q23" s="353">
        <v>244.8</v>
      </c>
      <c r="R23" s="353"/>
      <c r="S23" s="353">
        <v>554.25</v>
      </c>
      <c r="T23" s="354"/>
      <c r="U23" s="196">
        <f t="shared" si="4"/>
        <v>931.2</v>
      </c>
      <c r="V23" s="230">
        <v>145.78</v>
      </c>
      <c r="W23" s="227">
        <v>174.1775749</v>
      </c>
      <c r="X23" s="227">
        <v>33.631394059999998</v>
      </c>
      <c r="Y23" s="199">
        <v>191.01</v>
      </c>
      <c r="Z23" s="196">
        <f t="shared" si="0"/>
        <v>544.59896895999998</v>
      </c>
      <c r="AA23" s="249">
        <v>176.45225735000002</v>
      </c>
      <c r="AB23" s="318">
        <v>0</v>
      </c>
      <c r="AC23" s="242">
        <v>11.116034239999999</v>
      </c>
      <c r="AD23" s="323">
        <v>0</v>
      </c>
      <c r="AE23" s="248">
        <v>11.417166829999999</v>
      </c>
      <c r="AF23" s="326">
        <v>0</v>
      </c>
      <c r="AG23" s="249">
        <v>4.6835361400000002</v>
      </c>
      <c r="AH23" s="249">
        <v>2.199306</v>
      </c>
      <c r="AI23" s="329">
        <f t="shared" si="1"/>
        <v>203.66899456000002</v>
      </c>
      <c r="AJ23" s="320">
        <v>0</v>
      </c>
      <c r="AK23" s="338">
        <v>32.353414860000001</v>
      </c>
      <c r="AL23" s="346">
        <f t="shared" si="6"/>
        <v>590.7903321954509</v>
      </c>
      <c r="AM23" s="346">
        <f t="shared" si="7"/>
        <v>-81.664493644971799</v>
      </c>
      <c r="AN23" s="339">
        <f>AK23/$AK$27</f>
        <v>3.8127908293423408E-3</v>
      </c>
      <c r="AP23" s="237"/>
      <c r="AQ23" s="237"/>
      <c r="AR23" s="237"/>
      <c r="AS23" s="237"/>
    </row>
    <row r="24" spans="1:45" ht="12.75">
      <c r="B24" s="140" t="s">
        <v>38</v>
      </c>
      <c r="C24" s="188">
        <v>86.94</v>
      </c>
      <c r="D24" s="189">
        <v>157.32</v>
      </c>
      <c r="E24" s="141">
        <v>169.35</v>
      </c>
      <c r="F24" s="142">
        <v>68.11</v>
      </c>
      <c r="G24" s="142">
        <v>46.43</v>
      </c>
      <c r="H24" s="143">
        <v>101.72</v>
      </c>
      <c r="I24" s="138">
        <f t="shared" si="2"/>
        <v>385.61</v>
      </c>
      <c r="J24" s="141">
        <v>28.54</v>
      </c>
      <c r="K24" s="142">
        <v>91.57</v>
      </c>
      <c r="L24" s="142">
        <v>6.66</v>
      </c>
      <c r="M24" s="143">
        <v>40.770000000000003</v>
      </c>
      <c r="N24" s="139">
        <f t="shared" si="3"/>
        <v>167.54</v>
      </c>
      <c r="O24" s="182">
        <v>55.08</v>
      </c>
      <c r="P24" s="176">
        <v>12.37</v>
      </c>
      <c r="Q24" s="353">
        <v>18.95</v>
      </c>
      <c r="R24" s="353"/>
      <c r="S24" s="353">
        <v>38.520000000000003</v>
      </c>
      <c r="T24" s="354"/>
      <c r="U24" s="196">
        <f t="shared" si="4"/>
        <v>124.92000000000002</v>
      </c>
      <c r="V24" s="230">
        <v>18.72</v>
      </c>
      <c r="W24" s="227">
        <v>12.525252099999999</v>
      </c>
      <c r="X24" s="227">
        <v>11.447314790000002</v>
      </c>
      <c r="Y24" s="199">
        <v>12.96</v>
      </c>
      <c r="Z24" s="196">
        <f t="shared" si="0"/>
        <v>55.652566890000003</v>
      </c>
      <c r="AA24" s="249">
        <v>29.787601940000002</v>
      </c>
      <c r="AB24" s="318">
        <v>27.326381219999998</v>
      </c>
      <c r="AC24" s="242">
        <v>60.35252139</v>
      </c>
      <c r="AD24" s="323">
        <v>60.35252139</v>
      </c>
      <c r="AE24" s="249">
        <v>10.818388890000001</v>
      </c>
      <c r="AF24" s="318">
        <v>10.28838889</v>
      </c>
      <c r="AG24" s="249">
        <v>33.892338459999998</v>
      </c>
      <c r="AH24" s="249">
        <v>0</v>
      </c>
      <c r="AI24" s="329">
        <f t="shared" si="1"/>
        <v>134.85085068000001</v>
      </c>
      <c r="AJ24" s="320">
        <v>131.55663369999999</v>
      </c>
      <c r="AK24" s="338">
        <v>29.76731083</v>
      </c>
      <c r="AL24" s="346">
        <f t="shared" si="6"/>
        <v>-12.170973787684753</v>
      </c>
      <c r="AM24" s="346">
        <f t="shared" si="7"/>
        <v>-6.8119313669068982E-2</v>
      </c>
      <c r="AN24" s="339">
        <f>AK24/$AK$27</f>
        <v>3.5080231943963314E-3</v>
      </c>
      <c r="AP24" s="237"/>
      <c r="AQ24" s="237"/>
      <c r="AR24" s="237"/>
      <c r="AS24" s="237"/>
    </row>
    <row r="25" spans="1:45" ht="12.75">
      <c r="B25" s="140" t="s">
        <v>39</v>
      </c>
      <c r="C25" s="188">
        <v>0.13</v>
      </c>
      <c r="D25" s="189">
        <v>0.55000000000000004</v>
      </c>
      <c r="E25" s="141">
        <v>0.3</v>
      </c>
      <c r="F25" s="142">
        <v>1.64</v>
      </c>
      <c r="G25" s="145" t="s">
        <v>11</v>
      </c>
      <c r="H25" s="143">
        <v>0.53</v>
      </c>
      <c r="I25" s="138">
        <f t="shared" si="2"/>
        <v>2.4699999999999998</v>
      </c>
      <c r="J25" s="141">
        <v>2.1</v>
      </c>
      <c r="K25" s="142">
        <v>0.24</v>
      </c>
      <c r="L25" s="142">
        <v>6.11</v>
      </c>
      <c r="M25" s="143">
        <v>1.55</v>
      </c>
      <c r="N25" s="139">
        <f t="shared" si="3"/>
        <v>10</v>
      </c>
      <c r="O25" s="182">
        <v>0.86</v>
      </c>
      <c r="P25" s="177" t="s">
        <v>11</v>
      </c>
      <c r="Q25" s="353">
        <v>1.55</v>
      </c>
      <c r="R25" s="353"/>
      <c r="S25" s="353">
        <v>2.76</v>
      </c>
      <c r="T25" s="354"/>
      <c r="U25" s="196">
        <f t="shared" si="4"/>
        <v>5.17</v>
      </c>
      <c r="V25" s="230">
        <v>2.4300000000000002</v>
      </c>
      <c r="W25" s="227">
        <v>0</v>
      </c>
      <c r="X25" s="227">
        <v>0</v>
      </c>
      <c r="Y25" s="199">
        <v>0.55000000000000004</v>
      </c>
      <c r="Z25" s="196">
        <f t="shared" si="0"/>
        <v>2.9800000000000004</v>
      </c>
      <c r="AA25" s="313">
        <v>0</v>
      </c>
      <c r="AB25" s="317">
        <v>2.9000000000000001E-2</v>
      </c>
      <c r="AC25" s="242">
        <v>12.199278</v>
      </c>
      <c r="AD25" s="323">
        <v>12.199278</v>
      </c>
      <c r="AE25" s="248">
        <v>0.39993000000000001</v>
      </c>
      <c r="AF25" s="326">
        <v>0.39993000000000001</v>
      </c>
      <c r="AG25" s="242">
        <v>2.199306</v>
      </c>
      <c r="AH25" s="242">
        <v>2140.0808659000004</v>
      </c>
      <c r="AI25" s="329">
        <f t="shared" si="1"/>
        <v>14.798513999999999</v>
      </c>
      <c r="AJ25" s="320">
        <v>14.827513999999999</v>
      </c>
      <c r="AK25" s="338">
        <v>1.6999150000000001</v>
      </c>
      <c r="AL25" s="346">
        <f t="shared" si="6"/>
        <v>-22.706753857807868</v>
      </c>
      <c r="AM25" s="346">
        <v>0</v>
      </c>
      <c r="AN25" s="339">
        <f>AK25/$AK$27</f>
        <v>2.0033187688866687E-4</v>
      </c>
      <c r="AP25" s="237"/>
      <c r="AQ25" s="237"/>
      <c r="AR25" s="237"/>
      <c r="AS25" s="237"/>
    </row>
    <row r="26" spans="1:45" ht="13.5" thickBot="1">
      <c r="B26" s="134" t="s">
        <v>40</v>
      </c>
      <c r="C26" s="192" t="s">
        <v>11</v>
      </c>
      <c r="D26" s="193" t="s">
        <v>11</v>
      </c>
      <c r="E26" s="147" t="s">
        <v>11</v>
      </c>
      <c r="F26" s="148" t="s">
        <v>11</v>
      </c>
      <c r="G26" s="148" t="s">
        <v>11</v>
      </c>
      <c r="H26" s="149" t="s">
        <v>11</v>
      </c>
      <c r="I26" s="138">
        <f t="shared" si="2"/>
        <v>0</v>
      </c>
      <c r="J26" s="147" t="s">
        <v>11</v>
      </c>
      <c r="K26" s="148" t="s">
        <v>11</v>
      </c>
      <c r="L26" s="135">
        <v>0.2</v>
      </c>
      <c r="M26" s="149" t="s">
        <v>11</v>
      </c>
      <c r="N26" s="139">
        <f t="shared" si="3"/>
        <v>0.2</v>
      </c>
      <c r="O26" s="184" t="s">
        <v>11</v>
      </c>
      <c r="P26" s="178" t="s">
        <v>11</v>
      </c>
      <c r="Q26" s="365" t="s">
        <v>11</v>
      </c>
      <c r="R26" s="361"/>
      <c r="S26" s="365" t="s">
        <v>11</v>
      </c>
      <c r="T26" s="362"/>
      <c r="U26" s="196">
        <f t="shared" si="4"/>
        <v>0</v>
      </c>
      <c r="V26" s="233">
        <v>0</v>
      </c>
      <c r="W26" s="228">
        <v>0</v>
      </c>
      <c r="X26" s="228">
        <v>0</v>
      </c>
      <c r="Y26" s="199">
        <v>0</v>
      </c>
      <c r="Z26" s="196">
        <f t="shared" si="0"/>
        <v>0</v>
      </c>
      <c r="AA26" s="313">
        <v>0</v>
      </c>
      <c r="AB26" s="317">
        <v>0</v>
      </c>
      <c r="AC26" s="242">
        <v>0</v>
      </c>
      <c r="AD26" s="323">
        <v>0</v>
      </c>
      <c r="AE26" s="248">
        <v>0</v>
      </c>
      <c r="AF26" s="326">
        <v>0</v>
      </c>
      <c r="AG26" s="242">
        <v>0</v>
      </c>
      <c r="AH26" s="242"/>
      <c r="AI26" s="328">
        <f t="shared" si="1"/>
        <v>0</v>
      </c>
      <c r="AJ26" s="320">
        <v>0</v>
      </c>
      <c r="AK26" s="338" t="s">
        <v>11</v>
      </c>
      <c r="AL26" s="346">
        <v>0</v>
      </c>
      <c r="AM26" s="346">
        <v>0</v>
      </c>
      <c r="AN26" s="339" t="s">
        <v>11</v>
      </c>
      <c r="AP26" s="237"/>
      <c r="AQ26" s="237"/>
      <c r="AR26" s="237"/>
      <c r="AS26" s="237"/>
    </row>
    <row r="27" spans="1:45" s="157" customFormat="1" ht="13.5" thickBot="1">
      <c r="A27" s="150"/>
      <c r="B27" s="151" t="s">
        <v>41</v>
      </c>
      <c r="C27" s="179">
        <v>4418.75</v>
      </c>
      <c r="D27" s="194">
        <v>4681.3900000000003</v>
      </c>
      <c r="E27" s="154">
        <v>3904.55</v>
      </c>
      <c r="F27" s="152">
        <v>5803.89</v>
      </c>
      <c r="G27" s="152">
        <v>6542.58</v>
      </c>
      <c r="H27" s="153">
        <v>4499.74</v>
      </c>
      <c r="I27" s="155">
        <f t="shared" si="2"/>
        <v>20750.760000000002</v>
      </c>
      <c r="J27" s="154">
        <v>2671.59</v>
      </c>
      <c r="K27" s="152">
        <v>2666.36</v>
      </c>
      <c r="L27" s="152">
        <v>2748.1</v>
      </c>
      <c r="M27" s="153">
        <v>1556.95</v>
      </c>
      <c r="N27" s="156">
        <f t="shared" si="3"/>
        <v>9643.0000000000018</v>
      </c>
      <c r="O27" s="185">
        <v>710.97</v>
      </c>
      <c r="P27" s="179">
        <v>1042.17</v>
      </c>
      <c r="Q27" s="363">
        <v>1822.12</v>
      </c>
      <c r="R27" s="363"/>
      <c r="S27" s="363">
        <v>1548.88</v>
      </c>
      <c r="T27" s="364"/>
      <c r="U27" s="197">
        <f t="shared" si="4"/>
        <v>5124.1400000000003</v>
      </c>
      <c r="V27" s="229">
        <f>SUM(V6:V26)</f>
        <v>908.25999999999988</v>
      </c>
      <c r="W27" s="229">
        <f>W26+W25+W24+W22+W23+W21+W20+W19+W18+W17+W16+W15+W14+W13+W12+W11+W10+W9+W8+W7+W6</f>
        <v>1792.34453345</v>
      </c>
      <c r="X27" s="229">
        <f>X26+X25+X24+X22+X23+X21+X20+X19+X18+X17+X16+X15+X14+X13+X12+X11+X10+X9+X8+X7+X6</f>
        <v>4145.0953396499999</v>
      </c>
      <c r="Y27" s="200">
        <f>Y26+Y25+Y24+Y22+Y23+Y21+Y20+Y19+Y18+Y17+Y16+Y15+Y14+Y13+Y12+Y11+Y10+Y9+Y8+Y7+Y6</f>
        <v>5382.85</v>
      </c>
      <c r="Z27" s="250">
        <f>Y27+X27+W27+V27</f>
        <v>12228.549873099999</v>
      </c>
      <c r="AA27" s="314">
        <f>SUM(AA6:AA26)</f>
        <v>6303.8601352099995</v>
      </c>
      <c r="AB27" s="319">
        <v>6303.6271352100011</v>
      </c>
      <c r="AC27" s="200">
        <f>SUM(AC6:AC26)</f>
        <v>5595.1163729400014</v>
      </c>
      <c r="AD27" s="324">
        <v>5513.55157151</v>
      </c>
      <c r="AE27" s="315">
        <f>SUM(AE6:AE26)</f>
        <v>2855.7356352800002</v>
      </c>
      <c r="AF27" s="327">
        <v>2855.2056352800005</v>
      </c>
      <c r="AG27" s="200">
        <f t="shared" ref="AG27:AK27" si="8">SUM(AG6:AG26)</f>
        <v>2685.052617679999</v>
      </c>
      <c r="AH27" s="200">
        <f t="shared" si="8"/>
        <v>3376.5585193000002</v>
      </c>
      <c r="AI27" s="200">
        <f>AG27+AE27+AC27+AA27</f>
        <v>17439.76476111</v>
      </c>
      <c r="AJ27" s="321">
        <v>16812.465207900001</v>
      </c>
      <c r="AK27" s="340">
        <f t="shared" si="8"/>
        <v>8485.4943027599984</v>
      </c>
      <c r="AL27" s="347">
        <f t="shared" si="6"/>
        <v>216.02711421319668</v>
      </c>
      <c r="AM27" s="347">
        <f t="shared" si="7"/>
        <v>34.60790881708423</v>
      </c>
      <c r="AN27" s="348">
        <f>SUM(AN6:AN26)</f>
        <v>0.99999999999999989</v>
      </c>
      <c r="AP27" s="246"/>
      <c r="AQ27" s="246"/>
      <c r="AR27" s="246"/>
      <c r="AS27" s="246"/>
    </row>
    <row r="28" spans="1:45" ht="12" thickBot="1">
      <c r="Z28" s="234"/>
      <c r="AA28" s="249"/>
      <c r="AB28" s="249"/>
      <c r="AC28" s="247"/>
      <c r="AD28" s="247"/>
      <c r="AE28" s="249"/>
      <c r="AF28" s="249"/>
      <c r="AG28" s="247"/>
      <c r="AH28" s="247"/>
      <c r="AI28" s="316"/>
      <c r="AJ28" s="316"/>
    </row>
    <row r="29" spans="1:45" ht="12" thickBot="1">
      <c r="A29" s="158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</row>
    <row r="30" spans="1:45">
      <c r="A30" s="160"/>
      <c r="B30" s="161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</row>
    <row r="31" spans="1:45">
      <c r="A31" s="163"/>
      <c r="B31" s="164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V31" s="173"/>
    </row>
    <row r="32" spans="1:45">
      <c r="A32" s="163"/>
      <c r="B32" s="164"/>
      <c r="C32" s="165"/>
      <c r="D32" s="165"/>
      <c r="E32" s="165"/>
      <c r="F32" s="165"/>
      <c r="G32" s="165"/>
      <c r="H32" s="165"/>
      <c r="I32" s="165"/>
      <c r="J32" s="165"/>
      <c r="K32" s="165"/>
      <c r="L32" s="166"/>
      <c r="M32" s="166"/>
      <c r="N32" s="167"/>
      <c r="O32" s="165"/>
      <c r="P32" s="165"/>
      <c r="Q32" s="165"/>
      <c r="R32" s="165"/>
      <c r="S32" s="165"/>
      <c r="T32" s="165"/>
      <c r="V32" s="173"/>
    </row>
    <row r="33" spans="1:22">
      <c r="A33" s="163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6"/>
      <c r="M33" s="166"/>
      <c r="N33" s="167"/>
      <c r="O33" s="165"/>
      <c r="P33" s="165"/>
      <c r="Q33" s="165"/>
      <c r="R33" s="165"/>
      <c r="S33" s="165"/>
      <c r="T33" s="165"/>
      <c r="V33" s="173"/>
    </row>
    <row r="34" spans="1:22">
      <c r="A34" s="163"/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6"/>
      <c r="M34" s="166"/>
      <c r="N34" s="167"/>
      <c r="O34" s="165"/>
      <c r="P34" s="165"/>
      <c r="Q34" s="165"/>
      <c r="R34" s="165"/>
      <c r="S34" s="165"/>
      <c r="T34" s="165"/>
      <c r="V34" s="173"/>
    </row>
    <row r="35" spans="1:22">
      <c r="A35" s="163"/>
      <c r="B35" s="164"/>
      <c r="C35" s="165"/>
      <c r="D35" s="165"/>
      <c r="E35" s="165"/>
      <c r="F35" s="165"/>
      <c r="G35" s="165"/>
      <c r="H35" s="165"/>
      <c r="I35" s="165"/>
      <c r="J35" s="165"/>
      <c r="K35" s="165"/>
      <c r="L35" s="166"/>
      <c r="M35" s="166"/>
      <c r="N35" s="167"/>
      <c r="O35" s="165"/>
      <c r="P35" s="165"/>
      <c r="Q35" s="165"/>
      <c r="R35" s="165"/>
      <c r="S35" s="165"/>
      <c r="T35" s="165"/>
      <c r="V35" s="173"/>
    </row>
    <row r="36" spans="1:22">
      <c r="A36" s="163"/>
      <c r="B36" s="164"/>
      <c r="C36" s="165"/>
      <c r="D36" s="165"/>
      <c r="E36" s="165"/>
      <c r="F36" s="165"/>
      <c r="G36" s="165"/>
      <c r="H36" s="165"/>
      <c r="I36" s="165"/>
      <c r="J36" s="165"/>
      <c r="K36" s="165"/>
      <c r="L36" s="166"/>
      <c r="M36" s="166"/>
      <c r="N36" s="167"/>
      <c r="O36" s="165"/>
      <c r="P36" s="165"/>
      <c r="Q36" s="165"/>
      <c r="R36" s="165"/>
      <c r="S36" s="165"/>
      <c r="T36" s="165"/>
      <c r="V36" s="173"/>
    </row>
    <row r="37" spans="1:22">
      <c r="A37" s="163"/>
      <c r="B37" s="164"/>
      <c r="C37" s="165"/>
      <c r="D37" s="165"/>
      <c r="E37" s="165"/>
      <c r="F37" s="165"/>
      <c r="G37" s="165"/>
      <c r="H37" s="165"/>
      <c r="I37" s="165"/>
      <c r="J37" s="165"/>
      <c r="K37" s="165"/>
      <c r="L37" s="166"/>
      <c r="M37" s="166"/>
      <c r="N37" s="167"/>
      <c r="O37" s="165"/>
      <c r="P37" s="165"/>
      <c r="Q37" s="165"/>
      <c r="R37" s="165"/>
      <c r="S37" s="165"/>
      <c r="T37" s="165"/>
      <c r="V37" s="173"/>
    </row>
    <row r="38" spans="1:22">
      <c r="A38" s="163"/>
      <c r="B38" s="164"/>
      <c r="C38" s="165"/>
      <c r="D38" s="165"/>
      <c r="E38" s="165"/>
      <c r="F38" s="165"/>
      <c r="G38" s="165"/>
      <c r="H38" s="165"/>
      <c r="I38" s="165"/>
      <c r="J38" s="165"/>
      <c r="K38" s="165"/>
      <c r="L38" s="166"/>
      <c r="M38" s="166"/>
      <c r="N38" s="167"/>
      <c r="O38" s="165"/>
      <c r="P38" s="165"/>
      <c r="Q38" s="165"/>
      <c r="R38" s="165"/>
      <c r="S38" s="165"/>
      <c r="T38" s="165"/>
      <c r="V38" s="173"/>
    </row>
    <row r="39" spans="1:22">
      <c r="A39" s="163"/>
      <c r="B39" s="164"/>
      <c r="C39" s="165"/>
      <c r="D39" s="165"/>
      <c r="E39" s="165"/>
      <c r="F39" s="165"/>
      <c r="G39" s="165"/>
      <c r="H39" s="165"/>
      <c r="I39" s="165"/>
      <c r="J39" s="165"/>
      <c r="K39" s="165"/>
      <c r="L39" s="166"/>
      <c r="M39" s="166"/>
      <c r="N39" s="167"/>
      <c r="O39" s="165"/>
      <c r="P39" s="165"/>
      <c r="Q39" s="165"/>
      <c r="R39" s="165"/>
      <c r="S39" s="165"/>
      <c r="T39" s="165"/>
      <c r="V39" s="173"/>
    </row>
    <row r="40" spans="1:22">
      <c r="A40" s="163"/>
      <c r="B40" s="164"/>
      <c r="C40" s="165"/>
      <c r="D40" s="165"/>
      <c r="E40" s="165"/>
      <c r="F40" s="165"/>
      <c r="G40" s="165"/>
      <c r="H40" s="165"/>
      <c r="I40" s="165"/>
      <c r="J40" s="165"/>
      <c r="K40" s="165"/>
      <c r="L40" s="166"/>
      <c r="M40" s="166"/>
      <c r="N40" s="167"/>
      <c r="O40" s="165"/>
      <c r="P40" s="165"/>
      <c r="Q40" s="165"/>
      <c r="R40" s="165"/>
      <c r="S40" s="165"/>
      <c r="T40" s="165"/>
      <c r="V40" s="173"/>
    </row>
    <row r="41" spans="1:22">
      <c r="A41" s="163"/>
      <c r="B41" s="164"/>
      <c r="C41" s="165"/>
      <c r="D41" s="165"/>
      <c r="E41" s="165"/>
      <c r="F41" s="165"/>
      <c r="G41" s="165"/>
      <c r="H41" s="165"/>
      <c r="I41" s="165"/>
      <c r="J41" s="165"/>
      <c r="K41" s="165"/>
      <c r="L41" s="166"/>
      <c r="M41" s="166"/>
      <c r="N41" s="167"/>
      <c r="O41" s="165"/>
      <c r="P41" s="165"/>
      <c r="Q41" s="165"/>
      <c r="R41" s="165"/>
      <c r="S41" s="165"/>
      <c r="T41" s="165"/>
      <c r="V41" s="173"/>
    </row>
    <row r="42" spans="1:22">
      <c r="A42" s="163"/>
      <c r="B42" s="164"/>
      <c r="C42" s="165"/>
      <c r="D42" s="165"/>
      <c r="E42" s="165"/>
      <c r="F42" s="165"/>
      <c r="G42" s="165"/>
      <c r="H42" s="165"/>
      <c r="I42" s="165"/>
      <c r="J42" s="165"/>
      <c r="K42" s="165"/>
      <c r="L42" s="166"/>
      <c r="M42" s="166"/>
      <c r="N42" s="167"/>
      <c r="O42" s="165"/>
      <c r="P42" s="165"/>
      <c r="Q42" s="165"/>
      <c r="R42" s="165"/>
      <c r="S42" s="165"/>
      <c r="T42" s="165"/>
      <c r="V42" s="173"/>
    </row>
    <row r="43" spans="1:22">
      <c r="A43" s="163"/>
      <c r="B43" s="164"/>
      <c r="C43" s="165"/>
      <c r="D43" s="165"/>
      <c r="E43" s="165"/>
      <c r="F43" s="165"/>
      <c r="G43" s="165"/>
      <c r="H43" s="165"/>
      <c r="I43" s="165"/>
      <c r="J43" s="165"/>
      <c r="K43" s="165"/>
      <c r="L43" s="166"/>
      <c r="M43" s="166"/>
      <c r="N43" s="167"/>
      <c r="O43" s="165"/>
      <c r="P43" s="165"/>
      <c r="Q43" s="165"/>
      <c r="R43" s="165"/>
      <c r="S43" s="165"/>
      <c r="T43" s="165"/>
      <c r="V43" s="173"/>
    </row>
    <row r="44" spans="1:22">
      <c r="A44" s="163"/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6"/>
      <c r="M44" s="166"/>
      <c r="N44" s="167"/>
      <c r="O44" s="165"/>
      <c r="P44" s="165"/>
      <c r="Q44" s="165"/>
      <c r="R44" s="165"/>
      <c r="S44" s="165"/>
      <c r="T44" s="165"/>
      <c r="V44" s="173"/>
    </row>
    <row r="45" spans="1:22">
      <c r="A45" s="163"/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6"/>
      <c r="M45" s="166"/>
      <c r="N45" s="167"/>
      <c r="O45" s="165"/>
      <c r="P45" s="165"/>
      <c r="Q45" s="165"/>
      <c r="R45" s="165"/>
      <c r="S45" s="165"/>
      <c r="T45" s="165"/>
      <c r="V45" s="173"/>
    </row>
    <row r="46" spans="1:22">
      <c r="A46" s="163"/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6"/>
      <c r="M46" s="166"/>
      <c r="N46" s="167"/>
      <c r="O46" s="165"/>
      <c r="P46" s="165"/>
      <c r="Q46" s="165"/>
      <c r="R46" s="165"/>
      <c r="S46" s="165"/>
      <c r="T46" s="165"/>
      <c r="V46" s="173"/>
    </row>
    <row r="47" spans="1:22">
      <c r="A47" s="163"/>
      <c r="B47" s="164"/>
      <c r="C47" s="165"/>
      <c r="D47" s="165"/>
      <c r="E47" s="165"/>
      <c r="F47" s="165"/>
      <c r="G47" s="165"/>
      <c r="H47" s="165"/>
      <c r="I47" s="165"/>
      <c r="J47" s="165"/>
      <c r="K47" s="165"/>
      <c r="L47" s="166"/>
      <c r="M47" s="166"/>
      <c r="N47" s="167"/>
      <c r="O47" s="165"/>
      <c r="P47" s="165"/>
      <c r="Q47" s="165"/>
      <c r="R47" s="165"/>
      <c r="S47" s="165"/>
      <c r="T47" s="165"/>
      <c r="V47" s="173"/>
    </row>
    <row r="48" spans="1:22">
      <c r="A48" s="163"/>
      <c r="B48" s="164"/>
      <c r="C48" s="165"/>
      <c r="D48" s="165"/>
      <c r="E48" s="165"/>
      <c r="F48" s="165"/>
      <c r="G48" s="165"/>
      <c r="H48" s="165"/>
      <c r="I48" s="165"/>
      <c r="J48" s="165"/>
      <c r="K48" s="165"/>
      <c r="L48" s="166"/>
      <c r="M48" s="166"/>
      <c r="N48" s="167"/>
      <c r="O48" s="165"/>
      <c r="P48" s="165"/>
      <c r="Q48" s="165"/>
      <c r="R48" s="165"/>
      <c r="S48" s="165"/>
      <c r="T48" s="165"/>
      <c r="V48" s="173"/>
    </row>
    <row r="49" spans="1:22">
      <c r="A49" s="163"/>
      <c r="B49" s="164"/>
      <c r="C49" s="165"/>
      <c r="D49" s="165"/>
      <c r="E49" s="165"/>
      <c r="F49" s="165"/>
      <c r="G49" s="165"/>
      <c r="H49" s="165"/>
      <c r="I49" s="165"/>
      <c r="J49" s="165"/>
      <c r="K49" s="165"/>
      <c r="L49" s="166"/>
      <c r="M49" s="166"/>
      <c r="N49" s="167"/>
      <c r="O49" s="165"/>
      <c r="P49" s="165"/>
      <c r="Q49" s="165"/>
      <c r="R49" s="165"/>
      <c r="S49" s="165"/>
      <c r="T49" s="165"/>
      <c r="V49" s="173"/>
    </row>
    <row r="50" spans="1:22">
      <c r="A50" s="163"/>
      <c r="B50" s="164"/>
      <c r="C50" s="165"/>
      <c r="D50" s="165"/>
      <c r="E50" s="165"/>
      <c r="F50" s="165"/>
      <c r="G50" s="165"/>
      <c r="H50" s="165"/>
      <c r="I50" s="165"/>
      <c r="J50" s="165"/>
      <c r="K50" s="165"/>
      <c r="L50" s="166"/>
      <c r="M50" s="166"/>
      <c r="N50" s="167"/>
      <c r="O50" s="165"/>
      <c r="P50" s="165"/>
      <c r="Q50" s="165"/>
      <c r="R50" s="165"/>
      <c r="S50" s="165"/>
      <c r="T50" s="165"/>
      <c r="V50" s="173"/>
    </row>
    <row r="51" spans="1:22">
      <c r="A51" s="163"/>
      <c r="B51" s="164"/>
      <c r="C51" s="167"/>
      <c r="D51" s="165"/>
      <c r="E51" s="165"/>
      <c r="F51" s="168"/>
      <c r="G51" s="168"/>
      <c r="H51" s="168"/>
      <c r="I51" s="168"/>
      <c r="J51" s="168"/>
      <c r="K51" s="165"/>
      <c r="L51" s="169"/>
      <c r="M51" s="166"/>
      <c r="N51" s="167"/>
      <c r="O51" s="167"/>
      <c r="P51" s="165"/>
      <c r="Q51" s="165"/>
      <c r="R51" s="165"/>
      <c r="S51" s="165"/>
      <c r="T51" s="165"/>
      <c r="V51" s="173"/>
    </row>
    <row r="52" spans="1:22" ht="12" thickBot="1">
      <c r="A52" s="170"/>
      <c r="B52" s="171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65"/>
      <c r="S52" s="165"/>
      <c r="T52" s="165"/>
      <c r="V52" s="173"/>
    </row>
    <row r="55" spans="1:22"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</row>
    <row r="56" spans="1:22"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  <c r="T56" s="237"/>
    </row>
    <row r="57" spans="1:22">
      <c r="B57" s="237"/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</row>
    <row r="58" spans="1:22">
      <c r="B58" s="237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237"/>
    </row>
    <row r="59" spans="1:22"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</row>
    <row r="60" spans="1:22">
      <c r="B60" s="237"/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</row>
    <row r="61" spans="1:22"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</row>
    <row r="62" spans="1:22"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  <c r="S62" s="237"/>
      <c r="T62" s="237"/>
    </row>
    <row r="63" spans="1:22">
      <c r="B63" s="237"/>
      <c r="C63" s="237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7"/>
      <c r="P63" s="237"/>
      <c r="Q63" s="237"/>
      <c r="R63" s="237"/>
      <c r="S63" s="237"/>
      <c r="T63" s="237"/>
    </row>
    <row r="64" spans="1:22">
      <c r="B64" s="237"/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  <c r="T64" s="237"/>
    </row>
    <row r="65" spans="2:20">
      <c r="B65" s="237"/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  <c r="T65" s="237"/>
    </row>
    <row r="66" spans="2:20">
      <c r="B66" s="237"/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  <c r="T66" s="237"/>
    </row>
    <row r="67" spans="2:20">
      <c r="B67" s="237"/>
      <c r="C67" s="237"/>
      <c r="D67" s="237"/>
      <c r="E67" s="237"/>
      <c r="F67" s="237"/>
      <c r="G67" s="237"/>
      <c r="H67" s="237"/>
      <c r="I67" s="237"/>
      <c r="J67" s="237"/>
      <c r="K67" s="237"/>
      <c r="L67" s="237"/>
      <c r="M67" s="237"/>
      <c r="N67" s="237"/>
      <c r="O67" s="237"/>
      <c r="P67" s="237"/>
      <c r="Q67" s="237"/>
      <c r="R67" s="237"/>
      <c r="S67" s="237"/>
      <c r="T67" s="237"/>
    </row>
    <row r="68" spans="2:20"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  <c r="T68" s="237"/>
    </row>
    <row r="69" spans="2:20">
      <c r="B69" s="237"/>
      <c r="C69" s="237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  <c r="T69" s="237"/>
    </row>
    <row r="70" spans="2:20"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</row>
    <row r="71" spans="2:20">
      <c r="B71" s="237"/>
      <c r="C71" s="237"/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/>
      <c r="S71" s="237"/>
      <c r="T71" s="237"/>
    </row>
    <row r="72" spans="2:20"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  <c r="T72" s="237"/>
    </row>
    <row r="73" spans="2:20">
      <c r="B73" s="237"/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  <c r="T73" s="237"/>
    </row>
    <row r="74" spans="2:20">
      <c r="B74" s="237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</row>
    <row r="75" spans="2:20">
      <c r="B75" s="237"/>
      <c r="C75" s="237"/>
      <c r="D75" s="237"/>
      <c r="E75" s="237"/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237"/>
      <c r="S75" s="237"/>
      <c r="T75" s="237"/>
    </row>
    <row r="76" spans="2:20">
      <c r="B76" s="237"/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7"/>
      <c r="S76" s="237"/>
      <c r="T76" s="237"/>
    </row>
    <row r="77" spans="2:20">
      <c r="B77" s="237"/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</row>
    <row r="78" spans="2:20">
      <c r="B78" s="237"/>
      <c r="E78" s="238"/>
      <c r="H78" s="238"/>
      <c r="K78" s="238"/>
      <c r="N78" s="239"/>
      <c r="Q78" s="238"/>
      <c r="T78" s="238"/>
    </row>
    <row r="79" spans="2:20">
      <c r="B79" s="237"/>
      <c r="E79" s="238"/>
      <c r="H79" s="238"/>
      <c r="K79" s="238"/>
      <c r="N79" s="239"/>
      <c r="Q79" s="238"/>
      <c r="T79" s="238"/>
    </row>
    <row r="80" spans="2:20">
      <c r="B80" s="237"/>
      <c r="E80" s="238"/>
      <c r="H80" s="238"/>
      <c r="K80" s="238"/>
      <c r="N80" s="239"/>
      <c r="Q80" s="238"/>
      <c r="T80" s="238"/>
    </row>
    <row r="81" spans="2:20">
      <c r="B81" s="237"/>
      <c r="E81" s="238"/>
      <c r="H81" s="238"/>
      <c r="K81" s="238"/>
      <c r="N81" s="239"/>
      <c r="Q81" s="238"/>
      <c r="T81" s="238"/>
    </row>
    <row r="82" spans="2:20">
      <c r="B82" s="237"/>
      <c r="E82" s="238"/>
      <c r="H82" s="238"/>
      <c r="K82" s="238"/>
      <c r="N82" s="239"/>
      <c r="Q82" s="238"/>
      <c r="T82" s="238"/>
    </row>
    <row r="83" spans="2:20">
      <c r="B83" s="237"/>
      <c r="E83" s="238"/>
      <c r="H83" s="238"/>
      <c r="K83" s="238"/>
      <c r="N83" s="239"/>
      <c r="Q83" s="238"/>
      <c r="T83" s="238"/>
    </row>
    <row r="84" spans="2:20">
      <c r="B84" s="237"/>
      <c r="E84" s="238"/>
      <c r="H84" s="238"/>
      <c r="K84" s="238"/>
      <c r="N84" s="239"/>
      <c r="Q84" s="238"/>
      <c r="T84" s="238"/>
    </row>
    <row r="85" spans="2:20">
      <c r="B85" s="237"/>
      <c r="E85" s="238"/>
      <c r="H85" s="238"/>
      <c r="K85" s="238"/>
      <c r="N85" s="239"/>
      <c r="Q85" s="238"/>
      <c r="T85" s="238"/>
    </row>
    <row r="86" spans="2:20">
      <c r="B86" s="237"/>
      <c r="E86" s="238"/>
      <c r="H86" s="238"/>
      <c r="K86" s="238"/>
      <c r="N86" s="239"/>
      <c r="Q86" s="238"/>
      <c r="T86" s="238"/>
    </row>
    <row r="87" spans="2:20">
      <c r="B87" s="237"/>
      <c r="E87" s="238"/>
      <c r="H87" s="238"/>
      <c r="K87" s="238"/>
      <c r="N87" s="239"/>
      <c r="Q87" s="238"/>
      <c r="T87" s="238"/>
    </row>
    <row r="88" spans="2:20">
      <c r="B88" s="237"/>
      <c r="E88" s="238"/>
      <c r="H88" s="238"/>
      <c r="K88" s="238"/>
      <c r="N88" s="239"/>
      <c r="Q88" s="238"/>
      <c r="T88" s="238"/>
    </row>
    <row r="89" spans="2:20">
      <c r="B89" s="237"/>
      <c r="E89" s="238"/>
      <c r="H89" s="238"/>
      <c r="K89" s="238"/>
      <c r="N89" s="239"/>
      <c r="Q89" s="238"/>
      <c r="T89" s="238"/>
    </row>
    <row r="90" spans="2:20">
      <c r="B90" s="237"/>
      <c r="E90" s="238"/>
      <c r="H90" s="238"/>
      <c r="K90" s="238"/>
      <c r="N90" s="239"/>
      <c r="Q90" s="238"/>
      <c r="T90" s="238"/>
    </row>
    <row r="91" spans="2:20">
      <c r="B91" s="237"/>
      <c r="E91" s="238"/>
      <c r="H91" s="238"/>
      <c r="K91" s="238"/>
      <c r="N91" s="239"/>
      <c r="Q91" s="238"/>
      <c r="T91" s="238"/>
    </row>
    <row r="92" spans="2:20">
      <c r="B92" s="237"/>
      <c r="E92" s="238"/>
      <c r="H92" s="238"/>
      <c r="K92" s="238"/>
      <c r="N92" s="239"/>
      <c r="Q92" s="238"/>
      <c r="T92" s="238"/>
    </row>
    <row r="93" spans="2:20">
      <c r="B93" s="237"/>
      <c r="E93" s="238"/>
      <c r="H93" s="238"/>
      <c r="K93" s="238"/>
      <c r="N93" s="239"/>
      <c r="Q93" s="238"/>
      <c r="T93" s="238"/>
    </row>
    <row r="94" spans="2:20">
      <c r="B94" s="237"/>
      <c r="E94" s="238"/>
      <c r="H94" s="238"/>
      <c r="K94" s="238"/>
      <c r="N94" s="239"/>
      <c r="Q94" s="238"/>
      <c r="T94" s="238"/>
    </row>
    <row r="95" spans="2:20">
      <c r="B95" s="237"/>
      <c r="E95" s="238"/>
      <c r="H95" s="238"/>
      <c r="K95" s="238"/>
      <c r="N95" s="239"/>
      <c r="Q95" s="238"/>
      <c r="T95" s="238"/>
    </row>
    <row r="96" spans="2:20">
      <c r="B96" s="237"/>
      <c r="E96" s="238"/>
      <c r="H96" s="238"/>
      <c r="K96" s="238"/>
      <c r="N96" s="239"/>
      <c r="Q96" s="238"/>
      <c r="T96" s="238"/>
    </row>
    <row r="97" spans="2:20">
      <c r="B97" s="237"/>
      <c r="E97" s="238"/>
      <c r="H97" s="238"/>
      <c r="K97" s="238"/>
      <c r="N97" s="239"/>
      <c r="Q97" s="238"/>
      <c r="T97" s="238"/>
    </row>
    <row r="98" spans="2:20">
      <c r="B98" s="237"/>
      <c r="E98" s="238"/>
      <c r="H98" s="238"/>
      <c r="K98" s="238"/>
      <c r="N98" s="239"/>
      <c r="Q98" s="238"/>
      <c r="T98" s="238"/>
    </row>
    <row r="99" spans="2:20">
      <c r="B99" s="237"/>
      <c r="E99" s="238"/>
      <c r="H99" s="238"/>
      <c r="K99" s="238"/>
      <c r="N99" s="239"/>
      <c r="Q99" s="238"/>
      <c r="T99" s="238"/>
    </row>
  </sheetData>
  <mergeCells count="51">
    <mergeCell ref="Q27:R27"/>
    <mergeCell ref="S27:T27"/>
    <mergeCell ref="Q24:R24"/>
    <mergeCell ref="S24:T24"/>
    <mergeCell ref="Q26:R26"/>
    <mergeCell ref="S26:T26"/>
    <mergeCell ref="Q25:R25"/>
    <mergeCell ref="S25:T25"/>
    <mergeCell ref="Q22:R22"/>
    <mergeCell ref="S22:T22"/>
    <mergeCell ref="S15:T15"/>
    <mergeCell ref="S21:T21"/>
    <mergeCell ref="Q23:R23"/>
    <mergeCell ref="S23:T23"/>
    <mergeCell ref="S20:T20"/>
    <mergeCell ref="Q21:R21"/>
    <mergeCell ref="Q20:R20"/>
    <mergeCell ref="Q5:R5"/>
    <mergeCell ref="S5:T5"/>
    <mergeCell ref="Q12:R12"/>
    <mergeCell ref="S12:T12"/>
    <mergeCell ref="Q13:R13"/>
    <mergeCell ref="S13:T13"/>
    <mergeCell ref="Q6:R6"/>
    <mergeCell ref="S6:T6"/>
    <mergeCell ref="S7:T7"/>
    <mergeCell ref="Q8:R8"/>
    <mergeCell ref="S8:T8"/>
    <mergeCell ref="S11:T11"/>
    <mergeCell ref="Q10:R10"/>
    <mergeCell ref="S10:T10"/>
    <mergeCell ref="Q11:R11"/>
    <mergeCell ref="Q7:R7"/>
    <mergeCell ref="R3:S3"/>
    <mergeCell ref="T3:V3"/>
    <mergeCell ref="B3:Q3"/>
    <mergeCell ref="Q4:R4"/>
    <mergeCell ref="S4:T4"/>
    <mergeCell ref="Q9:R9"/>
    <mergeCell ref="S9:T9"/>
    <mergeCell ref="Q18:R18"/>
    <mergeCell ref="S18:T18"/>
    <mergeCell ref="Q19:R19"/>
    <mergeCell ref="Q14:R14"/>
    <mergeCell ref="S14:T14"/>
    <mergeCell ref="Q15:R15"/>
    <mergeCell ref="Q17:R17"/>
    <mergeCell ref="S17:T17"/>
    <mergeCell ref="Q16:R16"/>
    <mergeCell ref="S16:T16"/>
    <mergeCell ref="S19:T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8"/>
  <sheetViews>
    <sheetView topLeftCell="B1" zoomScale="89" zoomScaleNormal="89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I9" sqref="I9"/>
    </sheetView>
  </sheetViews>
  <sheetFormatPr defaultRowHeight="15"/>
  <cols>
    <col min="1" max="1" width="43.140625" style="222" bestFit="1" customWidth="1"/>
    <col min="2" max="2" width="35" style="222" bestFit="1" customWidth="1"/>
    <col min="3" max="3" width="37.5703125" style="222" bestFit="1" customWidth="1"/>
    <col min="4" max="4" width="35" style="222" bestFit="1" customWidth="1"/>
    <col min="5" max="5" width="35" style="116" bestFit="1" customWidth="1"/>
    <col min="6" max="16384" width="9.140625" style="222"/>
  </cols>
  <sheetData>
    <row r="1" spans="1:5" ht="28.5">
      <c r="A1" s="366" t="s">
        <v>182</v>
      </c>
      <c r="B1" s="366"/>
      <c r="C1" s="366"/>
      <c r="D1" s="366"/>
      <c r="E1" s="366"/>
    </row>
    <row r="2" spans="1:5" ht="25.5">
      <c r="A2" s="252" t="s">
        <v>183</v>
      </c>
      <c r="B2" s="252" t="s">
        <v>184</v>
      </c>
      <c r="C2" s="252" t="s">
        <v>185</v>
      </c>
      <c r="D2" s="253" t="s">
        <v>186</v>
      </c>
      <c r="E2" s="262" t="s">
        <v>3</v>
      </c>
    </row>
    <row r="3" spans="1:5" ht="20.25">
      <c r="A3" s="254" t="s">
        <v>187</v>
      </c>
      <c r="B3" s="255">
        <v>11500</v>
      </c>
      <c r="C3" s="255"/>
      <c r="D3" s="255"/>
      <c r="E3" s="264">
        <f>SUM(B3:D3)</f>
        <v>11500</v>
      </c>
    </row>
    <row r="4" spans="1:5" ht="20.25">
      <c r="A4" s="254" t="s">
        <v>102</v>
      </c>
      <c r="B4" s="256"/>
      <c r="C4" s="256"/>
      <c r="D4" s="255"/>
      <c r="E4" s="264">
        <f t="shared" ref="E4:E67" si="0">SUM(B4:D4)</f>
        <v>0</v>
      </c>
    </row>
    <row r="5" spans="1:5" ht="20.25">
      <c r="A5" s="254" t="s">
        <v>99</v>
      </c>
      <c r="B5" s="256"/>
      <c r="C5" s="256"/>
      <c r="D5" s="255"/>
      <c r="E5" s="264">
        <f t="shared" si="0"/>
        <v>0</v>
      </c>
    </row>
    <row r="6" spans="1:5" ht="20.25">
      <c r="A6" s="254" t="s">
        <v>100</v>
      </c>
      <c r="B6" s="256"/>
      <c r="C6" s="256"/>
      <c r="D6" s="255"/>
      <c r="E6" s="264">
        <f t="shared" si="0"/>
        <v>0</v>
      </c>
    </row>
    <row r="7" spans="1:5" ht="20.25">
      <c r="A7" s="254" t="s">
        <v>101</v>
      </c>
      <c r="B7" s="256"/>
      <c r="C7" s="256"/>
      <c r="D7" s="255">
        <v>34994</v>
      </c>
      <c r="E7" s="264">
        <f t="shared" si="0"/>
        <v>34994</v>
      </c>
    </row>
    <row r="8" spans="1:5" ht="20.25">
      <c r="A8" s="254" t="s">
        <v>104</v>
      </c>
      <c r="B8" s="256">
        <v>43843870.329999998</v>
      </c>
      <c r="C8" s="256">
        <v>46538833.009999998</v>
      </c>
      <c r="D8" s="255">
        <v>150180936.74000001</v>
      </c>
      <c r="E8" s="264">
        <f t="shared" si="0"/>
        <v>240563640.08000001</v>
      </c>
    </row>
    <row r="9" spans="1:5" ht="20.25">
      <c r="A9" s="254" t="s">
        <v>105</v>
      </c>
      <c r="B9" s="255"/>
      <c r="C9" s="256"/>
      <c r="D9" s="255"/>
      <c r="E9" s="264">
        <f t="shared" si="0"/>
        <v>0</v>
      </c>
    </row>
    <row r="10" spans="1:5" ht="20.25">
      <c r="A10" s="254" t="s">
        <v>109</v>
      </c>
      <c r="B10" s="255"/>
      <c r="C10" s="256"/>
      <c r="D10" s="255"/>
      <c r="E10" s="264">
        <f t="shared" si="0"/>
        <v>0</v>
      </c>
    </row>
    <row r="11" spans="1:5" ht="20.25">
      <c r="A11" s="254" t="s">
        <v>175</v>
      </c>
      <c r="B11" s="255">
        <v>6458772.4900000002</v>
      </c>
      <c r="C11" s="256"/>
      <c r="D11" s="255"/>
      <c r="E11" s="264">
        <f t="shared" si="0"/>
        <v>6458772.4900000002</v>
      </c>
    </row>
    <row r="12" spans="1:5" ht="20.25">
      <c r="A12" s="254" t="s">
        <v>106</v>
      </c>
      <c r="B12" s="255"/>
      <c r="C12" s="256"/>
      <c r="D12" s="255"/>
      <c r="E12" s="264">
        <f t="shared" si="0"/>
        <v>0</v>
      </c>
    </row>
    <row r="13" spans="1:5" ht="20.25">
      <c r="A13" s="254" t="s">
        <v>103</v>
      </c>
      <c r="B13" s="255"/>
      <c r="C13" s="256"/>
      <c r="D13" s="255"/>
      <c r="E13" s="264">
        <f t="shared" si="0"/>
        <v>0</v>
      </c>
    </row>
    <row r="14" spans="1:5" ht="20.25">
      <c r="A14" s="254" t="s">
        <v>108</v>
      </c>
      <c r="B14" s="256">
        <v>2100000</v>
      </c>
      <c r="C14" s="256">
        <v>9040000</v>
      </c>
      <c r="D14" s="255">
        <v>14282745.5</v>
      </c>
      <c r="E14" s="264">
        <f t="shared" si="0"/>
        <v>25422745.5</v>
      </c>
    </row>
    <row r="15" spans="1:5" ht="20.25">
      <c r="A15" s="254" t="s">
        <v>107</v>
      </c>
      <c r="B15" s="256"/>
      <c r="C15" s="256"/>
      <c r="D15" s="255"/>
      <c r="E15" s="264">
        <f t="shared" si="0"/>
        <v>0</v>
      </c>
    </row>
    <row r="16" spans="1:5" ht="20.25">
      <c r="A16" s="254" t="s">
        <v>112</v>
      </c>
      <c r="B16" s="255">
        <v>237500</v>
      </c>
      <c r="C16" s="256">
        <v>47920.89</v>
      </c>
      <c r="D16" s="255">
        <v>614743</v>
      </c>
      <c r="E16" s="264">
        <f t="shared" si="0"/>
        <v>900163.89</v>
      </c>
    </row>
    <row r="17" spans="1:5" ht="20.25">
      <c r="A17" s="254" t="s">
        <v>111</v>
      </c>
      <c r="B17" s="255"/>
      <c r="C17" s="256"/>
      <c r="D17" s="255"/>
      <c r="E17" s="264">
        <f t="shared" si="0"/>
        <v>0</v>
      </c>
    </row>
    <row r="18" spans="1:5" ht="20.25">
      <c r="A18" s="254" t="s">
        <v>110</v>
      </c>
      <c r="B18" s="255">
        <v>200006.28</v>
      </c>
      <c r="C18" s="256">
        <v>10000</v>
      </c>
      <c r="D18" s="255">
        <v>5600</v>
      </c>
      <c r="E18" s="264">
        <f t="shared" si="0"/>
        <v>215606.28</v>
      </c>
    </row>
    <row r="19" spans="1:5" ht="20.25">
      <c r="A19" s="254" t="s">
        <v>113</v>
      </c>
      <c r="B19" s="256">
        <v>2156390.3999999999</v>
      </c>
      <c r="C19" s="256">
        <v>288000</v>
      </c>
      <c r="D19" s="255"/>
      <c r="E19" s="264">
        <f t="shared" si="0"/>
        <v>2444390.3999999999</v>
      </c>
    </row>
    <row r="20" spans="1:5" ht="20.25">
      <c r="A20" s="254" t="s">
        <v>114</v>
      </c>
      <c r="B20" s="256"/>
      <c r="C20" s="256"/>
      <c r="D20" s="255"/>
      <c r="E20" s="264">
        <f t="shared" si="0"/>
        <v>0</v>
      </c>
    </row>
    <row r="21" spans="1:5" ht="20.25">
      <c r="A21" s="254" t="s">
        <v>188</v>
      </c>
      <c r="B21" s="255">
        <v>1000000</v>
      </c>
      <c r="C21" s="256">
        <v>805.13</v>
      </c>
      <c r="D21" s="255">
        <v>20000</v>
      </c>
      <c r="E21" s="264">
        <f t="shared" si="0"/>
        <v>1020805.13</v>
      </c>
    </row>
    <row r="22" spans="1:5" ht="20.25">
      <c r="A22" s="254" t="s">
        <v>115</v>
      </c>
      <c r="B22" s="255"/>
      <c r="C22" s="256"/>
      <c r="D22" s="255"/>
      <c r="E22" s="264">
        <f t="shared" si="0"/>
        <v>0</v>
      </c>
    </row>
    <row r="23" spans="1:5" ht="20.25">
      <c r="A23" s="254" t="s">
        <v>116</v>
      </c>
      <c r="B23" s="256"/>
      <c r="C23" s="256"/>
      <c r="D23" s="255"/>
      <c r="E23" s="264">
        <f t="shared" si="0"/>
        <v>0</v>
      </c>
    </row>
    <row r="24" spans="1:5" ht="20.25">
      <c r="A24" s="254" t="s">
        <v>117</v>
      </c>
      <c r="B24" s="256"/>
      <c r="C24" s="256"/>
      <c r="D24" s="255"/>
      <c r="E24" s="264">
        <f t="shared" si="0"/>
        <v>0</v>
      </c>
    </row>
    <row r="25" spans="1:5" ht="20.25">
      <c r="A25" s="254" t="s">
        <v>118</v>
      </c>
      <c r="B25" s="255"/>
      <c r="C25" s="256">
        <v>150000</v>
      </c>
      <c r="D25" s="255"/>
      <c r="E25" s="264">
        <f t="shared" si="0"/>
        <v>150000</v>
      </c>
    </row>
    <row r="26" spans="1:5" ht="20.25">
      <c r="A26" s="254" t="s">
        <v>119</v>
      </c>
      <c r="B26" s="256">
        <v>251242.23</v>
      </c>
      <c r="C26" s="256">
        <v>33888</v>
      </c>
      <c r="D26" s="255"/>
      <c r="E26" s="264">
        <f t="shared" si="0"/>
        <v>285130.23</v>
      </c>
    </row>
    <row r="27" spans="1:5" ht="20.25">
      <c r="A27" s="254" t="s">
        <v>120</v>
      </c>
      <c r="B27" s="256">
        <v>7179237.8399999999</v>
      </c>
      <c r="C27" s="256">
        <v>5935514.5599999996</v>
      </c>
      <c r="D27" s="255">
        <v>35311154.310000002</v>
      </c>
      <c r="E27" s="264">
        <f t="shared" si="0"/>
        <v>48425906.710000001</v>
      </c>
    </row>
    <row r="28" spans="1:5" ht="20.25">
      <c r="A28" s="254" t="s">
        <v>121</v>
      </c>
      <c r="B28" s="256"/>
      <c r="C28" s="256"/>
      <c r="D28" s="255"/>
      <c r="E28" s="264">
        <f t="shared" si="0"/>
        <v>0</v>
      </c>
    </row>
    <row r="29" spans="1:5" ht="20.25">
      <c r="A29" s="254" t="s">
        <v>122</v>
      </c>
      <c r="B29" s="255">
        <v>3937494</v>
      </c>
      <c r="C29" s="256"/>
      <c r="D29" s="255">
        <v>2490906.85</v>
      </c>
      <c r="E29" s="264">
        <f t="shared" si="0"/>
        <v>6428400.8499999996</v>
      </c>
    </row>
    <row r="30" spans="1:5" ht="20.25">
      <c r="A30" s="254" t="s">
        <v>124</v>
      </c>
      <c r="B30" s="255"/>
      <c r="C30" s="256"/>
      <c r="D30" s="255"/>
      <c r="E30" s="264">
        <f t="shared" si="0"/>
        <v>0</v>
      </c>
    </row>
    <row r="31" spans="1:5" ht="20.25">
      <c r="A31" s="254" t="s">
        <v>123</v>
      </c>
      <c r="B31" s="255"/>
      <c r="C31" s="256"/>
      <c r="D31" s="255"/>
      <c r="E31" s="264">
        <f t="shared" si="0"/>
        <v>0</v>
      </c>
    </row>
    <row r="32" spans="1:5" ht="20.25">
      <c r="A32" s="254" t="s">
        <v>125</v>
      </c>
      <c r="B32" s="255">
        <v>500000</v>
      </c>
      <c r="C32" s="256"/>
      <c r="D32" s="255">
        <v>250000</v>
      </c>
      <c r="E32" s="264">
        <f t="shared" si="0"/>
        <v>750000</v>
      </c>
    </row>
    <row r="33" spans="1:5" ht="20.25">
      <c r="A33" s="254" t="s">
        <v>126</v>
      </c>
      <c r="B33" s="256">
        <v>13935295.109999999</v>
      </c>
      <c r="C33" s="256">
        <v>29858.86</v>
      </c>
      <c r="D33" s="255">
        <v>5207469.0199999996</v>
      </c>
      <c r="E33" s="264">
        <f t="shared" si="0"/>
        <v>19172622.989999998</v>
      </c>
    </row>
    <row r="34" spans="1:5" ht="20.25">
      <c r="A34" s="254" t="s">
        <v>127</v>
      </c>
      <c r="B34" s="256">
        <v>29698</v>
      </c>
      <c r="C34" s="256"/>
      <c r="D34" s="255"/>
      <c r="E34" s="264">
        <f t="shared" si="0"/>
        <v>29698</v>
      </c>
    </row>
    <row r="35" spans="1:5" ht="20.25">
      <c r="A35" s="254" t="s">
        <v>131</v>
      </c>
      <c r="B35" s="255">
        <v>1199114.96</v>
      </c>
      <c r="C35" s="256"/>
      <c r="D35" s="255">
        <v>1517964.46</v>
      </c>
      <c r="E35" s="264">
        <f t="shared" si="0"/>
        <v>2717079.42</v>
      </c>
    </row>
    <row r="36" spans="1:5" ht="20.25">
      <c r="A36" s="254" t="s">
        <v>128</v>
      </c>
      <c r="B36" s="256">
        <v>174948</v>
      </c>
      <c r="C36" s="256">
        <v>24993</v>
      </c>
      <c r="D36" s="255">
        <v>416366</v>
      </c>
      <c r="E36" s="264">
        <f t="shared" si="0"/>
        <v>616307</v>
      </c>
    </row>
    <row r="37" spans="1:5" ht="20.25">
      <c r="A37" s="254" t="s">
        <v>132</v>
      </c>
      <c r="B37" s="256"/>
      <c r="C37" s="256"/>
      <c r="D37" s="255">
        <v>21428.22</v>
      </c>
      <c r="E37" s="264">
        <f t="shared" si="0"/>
        <v>21428.22</v>
      </c>
    </row>
    <row r="38" spans="1:5" ht="20.25">
      <c r="A38" s="254" t="s">
        <v>129</v>
      </c>
      <c r="B38" s="256"/>
      <c r="C38" s="256"/>
      <c r="D38" s="255"/>
      <c r="E38" s="264">
        <f t="shared" si="0"/>
        <v>0</v>
      </c>
    </row>
    <row r="39" spans="1:5" ht="20.25">
      <c r="A39" s="254" t="s">
        <v>130</v>
      </c>
      <c r="B39" s="255">
        <v>2744185.5</v>
      </c>
      <c r="C39" s="256"/>
      <c r="D39" s="255">
        <v>1500000</v>
      </c>
      <c r="E39" s="264">
        <f t="shared" si="0"/>
        <v>4244185.5</v>
      </c>
    </row>
    <row r="40" spans="1:5" ht="20.25">
      <c r="A40" s="254" t="s">
        <v>189</v>
      </c>
      <c r="B40" s="255">
        <v>79972</v>
      </c>
      <c r="C40" s="256"/>
      <c r="D40" s="255"/>
      <c r="E40" s="264">
        <f t="shared" si="0"/>
        <v>79972</v>
      </c>
    </row>
    <row r="41" spans="1:5" ht="20.25">
      <c r="A41" s="254" t="s">
        <v>133</v>
      </c>
      <c r="B41" s="255"/>
      <c r="C41" s="256">
        <v>100</v>
      </c>
      <c r="D41" s="255"/>
      <c r="E41" s="264">
        <f t="shared" si="0"/>
        <v>100</v>
      </c>
    </row>
    <row r="42" spans="1:5" ht="20.25">
      <c r="A42" s="254" t="s">
        <v>134</v>
      </c>
      <c r="B42" s="256"/>
      <c r="C42" s="256">
        <v>50000</v>
      </c>
      <c r="D42" s="255">
        <v>985000</v>
      </c>
      <c r="E42" s="264">
        <f t="shared" si="0"/>
        <v>1035000</v>
      </c>
    </row>
    <row r="43" spans="1:5" ht="20.25">
      <c r="A43" s="254" t="s">
        <v>135</v>
      </c>
      <c r="B43" s="256">
        <v>425260</v>
      </c>
      <c r="C43" s="256">
        <v>299860</v>
      </c>
      <c r="D43" s="255">
        <v>439850</v>
      </c>
      <c r="E43" s="264">
        <f t="shared" si="0"/>
        <v>1164970</v>
      </c>
    </row>
    <row r="44" spans="1:5" ht="20.25">
      <c r="A44" s="254" t="s">
        <v>136</v>
      </c>
      <c r="B44" s="256">
        <v>13517107.51</v>
      </c>
      <c r="C44" s="256">
        <v>2396926.3199999998</v>
      </c>
      <c r="D44" s="255">
        <v>25906716.010000002</v>
      </c>
      <c r="E44" s="264">
        <f t="shared" si="0"/>
        <v>41820749.840000004</v>
      </c>
    </row>
    <row r="45" spans="1:5" ht="20.25">
      <c r="A45" s="254" t="s">
        <v>137</v>
      </c>
      <c r="B45" s="256"/>
      <c r="C45" s="256"/>
      <c r="D45" s="255"/>
      <c r="E45" s="264">
        <f t="shared" si="0"/>
        <v>0</v>
      </c>
    </row>
    <row r="46" spans="1:5" ht="20.25">
      <c r="A46" s="254" t="s">
        <v>139</v>
      </c>
      <c r="B46" s="255"/>
      <c r="C46" s="256"/>
      <c r="D46" s="255"/>
      <c r="E46" s="264">
        <f t="shared" si="0"/>
        <v>0</v>
      </c>
    </row>
    <row r="47" spans="1:5" ht="20.25">
      <c r="A47" s="254" t="s">
        <v>140</v>
      </c>
      <c r="B47" s="255"/>
      <c r="C47" s="256">
        <v>150000</v>
      </c>
      <c r="D47" s="255"/>
      <c r="E47" s="264">
        <f t="shared" si="0"/>
        <v>150000</v>
      </c>
    </row>
    <row r="48" spans="1:5" ht="20.25">
      <c r="A48" s="254" t="s">
        <v>141</v>
      </c>
      <c r="B48" s="256">
        <v>39139399.539999999</v>
      </c>
      <c r="C48" s="256">
        <v>20167324.809999999</v>
      </c>
      <c r="D48" s="255">
        <v>209660543.72999999</v>
      </c>
      <c r="E48" s="264">
        <f t="shared" si="0"/>
        <v>268967268.07999998</v>
      </c>
    </row>
    <row r="49" spans="1:5" ht="20.25">
      <c r="A49" s="254" t="s">
        <v>138</v>
      </c>
      <c r="B49" s="255"/>
      <c r="C49" s="256">
        <v>126424.55</v>
      </c>
      <c r="D49" s="255"/>
      <c r="E49" s="264">
        <f t="shared" si="0"/>
        <v>126424.55</v>
      </c>
    </row>
    <row r="50" spans="1:5" ht="20.25">
      <c r="A50" s="254" t="s">
        <v>142</v>
      </c>
      <c r="B50" s="255"/>
      <c r="C50" s="256"/>
      <c r="D50" s="255"/>
      <c r="E50" s="264">
        <f t="shared" si="0"/>
        <v>0</v>
      </c>
    </row>
    <row r="51" spans="1:5" ht="20.25">
      <c r="A51" s="254" t="s">
        <v>147</v>
      </c>
      <c r="B51" s="255"/>
      <c r="C51" s="256">
        <v>7200</v>
      </c>
      <c r="D51" s="255"/>
      <c r="E51" s="264">
        <f t="shared" si="0"/>
        <v>7200</v>
      </c>
    </row>
    <row r="52" spans="1:5" ht="20.25">
      <c r="A52" s="254" t="s">
        <v>190</v>
      </c>
      <c r="B52" s="255"/>
      <c r="C52" s="256"/>
      <c r="D52" s="255"/>
      <c r="E52" s="264">
        <f t="shared" si="0"/>
        <v>0</v>
      </c>
    </row>
    <row r="53" spans="1:5" ht="20.25">
      <c r="A53" s="254" t="s">
        <v>143</v>
      </c>
      <c r="B53" s="256">
        <v>186805278.44</v>
      </c>
      <c r="C53" s="256">
        <v>250000</v>
      </c>
      <c r="D53" s="255">
        <v>21070535.780000001</v>
      </c>
      <c r="E53" s="264">
        <f t="shared" si="0"/>
        <v>208125814.22</v>
      </c>
    </row>
    <row r="54" spans="1:5" ht="20.25">
      <c r="A54" s="254" t="s">
        <v>144</v>
      </c>
      <c r="B54" s="256"/>
      <c r="C54" s="256"/>
      <c r="D54" s="255"/>
      <c r="E54" s="264">
        <f t="shared" si="0"/>
        <v>0</v>
      </c>
    </row>
    <row r="55" spans="1:5" ht="20.25">
      <c r="A55" s="254" t="s">
        <v>145</v>
      </c>
      <c r="B55" s="256"/>
      <c r="C55" s="256"/>
      <c r="D55" s="255"/>
      <c r="E55" s="264">
        <f t="shared" si="0"/>
        <v>0</v>
      </c>
    </row>
    <row r="56" spans="1:5" ht="20.25">
      <c r="A56" s="254" t="s">
        <v>146</v>
      </c>
      <c r="B56" s="256"/>
      <c r="C56" s="256"/>
      <c r="D56" s="255"/>
      <c r="E56" s="264">
        <f t="shared" si="0"/>
        <v>0</v>
      </c>
    </row>
    <row r="57" spans="1:5" ht="20.25">
      <c r="A57" s="254" t="s">
        <v>191</v>
      </c>
      <c r="B57" s="256">
        <v>1097158.8</v>
      </c>
      <c r="C57" s="256">
        <v>7000000</v>
      </c>
      <c r="D57" s="255">
        <v>22121747.82</v>
      </c>
      <c r="E57" s="264">
        <f t="shared" si="0"/>
        <v>30218906.620000001</v>
      </c>
    </row>
    <row r="58" spans="1:5" ht="20.25">
      <c r="A58" s="254" t="s">
        <v>148</v>
      </c>
      <c r="B58" s="255"/>
      <c r="C58" s="256"/>
      <c r="D58" s="255"/>
      <c r="E58" s="264">
        <f t="shared" si="0"/>
        <v>0</v>
      </c>
    </row>
    <row r="59" spans="1:5" ht="20.25">
      <c r="A59" s="254" t="s">
        <v>152</v>
      </c>
      <c r="B59" s="256">
        <v>79263161.420000002</v>
      </c>
      <c r="C59" s="256">
        <v>489676682.18000001</v>
      </c>
      <c r="D59" s="255">
        <v>194565368.19</v>
      </c>
      <c r="E59" s="264">
        <f t="shared" si="0"/>
        <v>763505211.78999996</v>
      </c>
    </row>
    <row r="60" spans="1:5" ht="20.25">
      <c r="A60" s="254" t="s">
        <v>149</v>
      </c>
      <c r="B60" s="256">
        <v>6500</v>
      </c>
      <c r="C60" s="256"/>
      <c r="D60" s="255"/>
      <c r="E60" s="264">
        <f t="shared" si="0"/>
        <v>6500</v>
      </c>
    </row>
    <row r="61" spans="1:5" ht="20.25">
      <c r="A61" s="254" t="s">
        <v>150</v>
      </c>
      <c r="B61" s="256"/>
      <c r="C61" s="256"/>
      <c r="D61" s="255"/>
      <c r="E61" s="264">
        <f t="shared" si="0"/>
        <v>0</v>
      </c>
    </row>
    <row r="62" spans="1:5" ht="20.25">
      <c r="A62" s="254" t="s">
        <v>151</v>
      </c>
      <c r="B62" s="256"/>
      <c r="C62" s="256"/>
      <c r="D62" s="255">
        <v>30769.23</v>
      </c>
      <c r="E62" s="264">
        <f t="shared" si="0"/>
        <v>30769.23</v>
      </c>
    </row>
    <row r="63" spans="1:5" ht="20.25">
      <c r="A63" s="254" t="s">
        <v>153</v>
      </c>
      <c r="B63" s="256"/>
      <c r="C63" s="256"/>
      <c r="D63" s="255"/>
      <c r="E63" s="264">
        <f t="shared" si="0"/>
        <v>0</v>
      </c>
    </row>
    <row r="64" spans="1:5" ht="20.25">
      <c r="A64" s="254" t="s">
        <v>154</v>
      </c>
      <c r="B64" s="256"/>
      <c r="C64" s="256"/>
      <c r="D64" s="255"/>
      <c r="E64" s="264">
        <f t="shared" si="0"/>
        <v>0</v>
      </c>
    </row>
    <row r="65" spans="1:5" ht="20.25">
      <c r="A65" s="254" t="s">
        <v>155</v>
      </c>
      <c r="B65" s="255">
        <v>188234.94</v>
      </c>
      <c r="C65" s="256">
        <v>52212.41</v>
      </c>
      <c r="D65" s="255">
        <v>13500000</v>
      </c>
      <c r="E65" s="264">
        <f t="shared" si="0"/>
        <v>13740447.35</v>
      </c>
    </row>
    <row r="66" spans="1:5" ht="20.25">
      <c r="A66" s="254" t="s">
        <v>157</v>
      </c>
      <c r="B66" s="256">
        <v>38596803</v>
      </c>
      <c r="C66" s="256">
        <v>40007770</v>
      </c>
      <c r="D66" s="255">
        <v>14174309.01</v>
      </c>
      <c r="E66" s="264">
        <f t="shared" si="0"/>
        <v>92778882.010000005</v>
      </c>
    </row>
    <row r="67" spans="1:5" ht="20.25">
      <c r="A67" s="254" t="s">
        <v>158</v>
      </c>
      <c r="B67" s="256"/>
      <c r="C67" s="256">
        <v>50000</v>
      </c>
      <c r="D67" s="255"/>
      <c r="E67" s="264">
        <f t="shared" si="0"/>
        <v>50000</v>
      </c>
    </row>
    <row r="68" spans="1:5" ht="20.25">
      <c r="A68" s="254" t="s">
        <v>159</v>
      </c>
      <c r="B68" s="256">
        <v>5952083</v>
      </c>
      <c r="C68" s="256">
        <v>62452.5</v>
      </c>
      <c r="D68" s="255"/>
      <c r="E68" s="264">
        <f t="shared" ref="E68:E82" si="1">SUM(B68:D68)</f>
        <v>6014535.5</v>
      </c>
    </row>
    <row r="69" spans="1:5" ht="20.25">
      <c r="A69" s="254" t="s">
        <v>160</v>
      </c>
      <c r="B69" s="256">
        <v>236130.8</v>
      </c>
      <c r="C69" s="256">
        <v>8375</v>
      </c>
      <c r="D69" s="255"/>
      <c r="E69" s="264">
        <f t="shared" si="1"/>
        <v>244505.8</v>
      </c>
    </row>
    <row r="70" spans="1:5" ht="20.25">
      <c r="A70" s="254" t="s">
        <v>156</v>
      </c>
      <c r="B70" s="255"/>
      <c r="C70" s="256"/>
      <c r="D70" s="255"/>
      <c r="E70" s="264">
        <f t="shared" si="1"/>
        <v>0</v>
      </c>
    </row>
    <row r="71" spans="1:5" ht="20.25">
      <c r="A71" s="254" t="s">
        <v>161</v>
      </c>
      <c r="B71" s="256">
        <v>2936494.54</v>
      </c>
      <c r="C71" s="256">
        <v>290887.89</v>
      </c>
      <c r="D71" s="255">
        <v>267813265.30000001</v>
      </c>
      <c r="E71" s="264">
        <f t="shared" si="1"/>
        <v>271040647.73000002</v>
      </c>
    </row>
    <row r="72" spans="1:5" ht="20.25">
      <c r="A72" s="254" t="s">
        <v>162</v>
      </c>
      <c r="B72" s="255"/>
      <c r="C72" s="256"/>
      <c r="D72" s="255"/>
      <c r="E72" s="264">
        <f t="shared" si="1"/>
        <v>0</v>
      </c>
    </row>
    <row r="73" spans="1:5" ht="20.25">
      <c r="A73" s="254" t="s">
        <v>192</v>
      </c>
      <c r="B73" s="255"/>
      <c r="C73" s="256"/>
      <c r="D73" s="255"/>
      <c r="E73" s="264">
        <f t="shared" si="1"/>
        <v>0</v>
      </c>
    </row>
    <row r="74" spans="1:5" ht="20.25">
      <c r="A74" s="254" t="s">
        <v>163</v>
      </c>
      <c r="B74" s="255"/>
      <c r="C74" s="256"/>
      <c r="D74" s="255">
        <v>30000000</v>
      </c>
      <c r="E74" s="264">
        <f t="shared" si="1"/>
        <v>30000000</v>
      </c>
    </row>
    <row r="75" spans="1:5" ht="20.25">
      <c r="A75" s="254" t="s">
        <v>164</v>
      </c>
      <c r="B75" s="255"/>
      <c r="C75" s="256"/>
      <c r="D75" s="255"/>
      <c r="E75" s="264">
        <f t="shared" si="1"/>
        <v>0</v>
      </c>
    </row>
    <row r="76" spans="1:5" ht="20.25">
      <c r="A76" s="254" t="s">
        <v>165</v>
      </c>
      <c r="B76" s="256">
        <v>17518020.129999999</v>
      </c>
      <c r="C76" s="256">
        <v>28105497.5</v>
      </c>
      <c r="D76" s="255">
        <v>227258918.84</v>
      </c>
      <c r="E76" s="264">
        <f t="shared" si="1"/>
        <v>272882436.47000003</v>
      </c>
    </row>
    <row r="77" spans="1:5" ht="20.25">
      <c r="A77" s="254" t="s">
        <v>166</v>
      </c>
      <c r="B77" s="256">
        <v>1101862793.0599999</v>
      </c>
      <c r="C77" s="256">
        <v>1092089901.8599999</v>
      </c>
      <c r="D77" s="255">
        <v>2337271278.4699998</v>
      </c>
      <c r="E77" s="264">
        <f t="shared" si="1"/>
        <v>4531223973.3899994</v>
      </c>
    </row>
    <row r="78" spans="1:5" ht="20.25">
      <c r="A78" s="254" t="s">
        <v>168</v>
      </c>
      <c r="B78" s="255"/>
      <c r="C78" s="256"/>
      <c r="D78" s="255"/>
      <c r="E78" s="264">
        <f t="shared" si="1"/>
        <v>0</v>
      </c>
    </row>
    <row r="79" spans="1:5" ht="20.25">
      <c r="A79" s="254" t="s">
        <v>167</v>
      </c>
      <c r="B79" s="256">
        <v>245324844.28</v>
      </c>
      <c r="C79" s="256">
        <v>262349694.38</v>
      </c>
      <c r="D79" s="255">
        <v>1024692072.83</v>
      </c>
      <c r="E79" s="264">
        <f t="shared" si="1"/>
        <v>1532366611.49</v>
      </c>
    </row>
    <row r="80" spans="1:5" ht="20.25">
      <c r="A80" s="254" t="s">
        <v>169</v>
      </c>
      <c r="B80" s="256"/>
      <c r="C80" s="256"/>
      <c r="D80" s="255"/>
      <c r="E80" s="264">
        <f t="shared" si="1"/>
        <v>0</v>
      </c>
    </row>
    <row r="81" spans="1:5" ht="20.25">
      <c r="A81" s="254" t="s">
        <v>170</v>
      </c>
      <c r="B81" s="256">
        <v>13000000</v>
      </c>
      <c r="C81" s="256">
        <v>18000000</v>
      </c>
      <c r="D81" s="255">
        <v>29000000</v>
      </c>
      <c r="E81" s="264">
        <f t="shared" si="1"/>
        <v>60000000</v>
      </c>
    </row>
    <row r="82" spans="1:5" ht="25.5">
      <c r="A82" s="257" t="s">
        <v>41</v>
      </c>
      <c r="B82" s="258">
        <f>SUM(B3:B81)</f>
        <v>1831908496.5999999</v>
      </c>
      <c r="C82" s="258">
        <f t="shared" ref="C82:D82" si="2">SUM(C3:C81)</f>
        <v>2023241122.8499999</v>
      </c>
      <c r="D82" s="258">
        <f t="shared" si="2"/>
        <v>4630344683.3099995</v>
      </c>
      <c r="E82" s="263">
        <f t="shared" si="1"/>
        <v>8485494302.7599993</v>
      </c>
    </row>
    <row r="83" spans="1:5">
      <c r="A83" s="259" t="s">
        <v>193</v>
      </c>
    </row>
    <row r="88" spans="1:5" ht="15.75">
      <c r="C88" s="260"/>
      <c r="D88" s="261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A899C-F424-446F-AED3-C64C321A5696}">
  <dimension ref="A1:E24"/>
  <sheetViews>
    <sheetView workbookViewId="0">
      <selection activeCell="B4" sqref="B4"/>
    </sheetView>
  </sheetViews>
  <sheetFormatPr defaultRowHeight="15"/>
  <cols>
    <col min="1" max="1" width="49.5703125" style="222" customWidth="1"/>
    <col min="2" max="4" width="34.42578125" style="222" bestFit="1" customWidth="1"/>
    <col min="5" max="5" width="34.42578125" style="57" bestFit="1" customWidth="1"/>
    <col min="6" max="16384" width="9.140625" style="222"/>
  </cols>
  <sheetData>
    <row r="1" spans="1:5" ht="28.5">
      <c r="A1" s="367" t="s">
        <v>194</v>
      </c>
      <c r="B1" s="367"/>
      <c r="C1" s="367"/>
      <c r="D1" s="367"/>
      <c r="E1" s="367"/>
    </row>
    <row r="2" spans="1:5" ht="25.5">
      <c r="A2" s="265" t="s">
        <v>195</v>
      </c>
      <c r="B2" s="265" t="s">
        <v>184</v>
      </c>
      <c r="C2" s="265" t="s">
        <v>185</v>
      </c>
      <c r="D2" s="265" t="s">
        <v>186</v>
      </c>
      <c r="E2" s="270" t="s">
        <v>3</v>
      </c>
    </row>
    <row r="3" spans="1:5" ht="28.5">
      <c r="A3" s="266" t="s">
        <v>196</v>
      </c>
      <c r="B3" s="267">
        <v>516451614.47000003</v>
      </c>
      <c r="C3" s="267">
        <v>776688492.65999997</v>
      </c>
      <c r="D3" s="267">
        <v>2292448695.6300001</v>
      </c>
      <c r="E3" s="271">
        <f>SUM(B3:D3)</f>
        <v>3585588802.7600002</v>
      </c>
    </row>
    <row r="4" spans="1:5" ht="28.5">
      <c r="A4" s="266" t="s">
        <v>197</v>
      </c>
      <c r="B4" s="267">
        <v>25000000</v>
      </c>
      <c r="C4" s="267"/>
      <c r="D4" s="267"/>
      <c r="E4" s="271">
        <f t="shared" ref="E4:E22" si="0">SUM(B4:D4)</f>
        <v>25000000</v>
      </c>
    </row>
    <row r="5" spans="1:5" ht="28.5">
      <c r="A5" s="266" t="s">
        <v>198</v>
      </c>
      <c r="B5" s="267">
        <v>55035</v>
      </c>
      <c r="C5" s="267"/>
      <c r="D5" s="267"/>
      <c r="E5" s="271">
        <f t="shared" si="0"/>
        <v>55035</v>
      </c>
    </row>
    <row r="6" spans="1:5" ht="28.5">
      <c r="A6" s="266" t="s">
        <v>199</v>
      </c>
      <c r="B6" s="267">
        <v>50000</v>
      </c>
      <c r="C6" s="267"/>
      <c r="D6" s="267"/>
      <c r="E6" s="271">
        <f t="shared" si="0"/>
        <v>50000</v>
      </c>
    </row>
    <row r="7" spans="1:5" ht="28.5">
      <c r="A7" s="266" t="s">
        <v>200</v>
      </c>
      <c r="B7" s="267">
        <v>99980</v>
      </c>
      <c r="C7" s="267"/>
      <c r="D7" s="267"/>
      <c r="E7" s="271">
        <f t="shared" si="0"/>
        <v>99980</v>
      </c>
    </row>
    <row r="8" spans="1:5" ht="28.5">
      <c r="A8" s="266" t="s">
        <v>201</v>
      </c>
      <c r="B8" s="267">
        <v>25000000</v>
      </c>
      <c r="C8" s="267"/>
      <c r="D8" s="267"/>
      <c r="E8" s="271">
        <f t="shared" si="0"/>
        <v>25000000</v>
      </c>
    </row>
    <row r="9" spans="1:5" ht="28.5">
      <c r="A9" s="266" t="s">
        <v>202</v>
      </c>
      <c r="B9" s="267">
        <v>500000</v>
      </c>
      <c r="C9" s="267"/>
      <c r="D9" s="267"/>
      <c r="E9" s="271">
        <f t="shared" si="0"/>
        <v>500000</v>
      </c>
    </row>
    <row r="10" spans="1:5" ht="28.5">
      <c r="A10" s="266" t="s">
        <v>203</v>
      </c>
      <c r="B10" s="267">
        <v>25000000</v>
      </c>
      <c r="C10" s="267"/>
      <c r="D10" s="267"/>
      <c r="E10" s="271">
        <f t="shared" si="0"/>
        <v>25000000</v>
      </c>
    </row>
    <row r="11" spans="1:5" ht="28.5">
      <c r="A11" s="266" t="s">
        <v>204</v>
      </c>
      <c r="B11" s="267">
        <v>40000</v>
      </c>
      <c r="C11" s="267"/>
      <c r="D11" s="267"/>
      <c r="E11" s="271">
        <f t="shared" si="0"/>
        <v>40000</v>
      </c>
    </row>
    <row r="12" spans="1:5" ht="28.5">
      <c r="A12" s="266" t="s">
        <v>205</v>
      </c>
      <c r="B12" s="267">
        <v>3000000</v>
      </c>
      <c r="C12" s="267"/>
      <c r="D12" s="267"/>
      <c r="E12" s="271">
        <f t="shared" si="0"/>
        <v>3000000</v>
      </c>
    </row>
    <row r="13" spans="1:5" ht="28.5">
      <c r="A13" s="266" t="s">
        <v>206</v>
      </c>
      <c r="B13" s="267">
        <v>2160000</v>
      </c>
      <c r="C13" s="267"/>
      <c r="D13" s="267"/>
      <c r="E13" s="271">
        <f t="shared" si="0"/>
        <v>2160000</v>
      </c>
    </row>
    <row r="14" spans="1:5" ht="28.5">
      <c r="A14" s="266" t="s">
        <v>207</v>
      </c>
      <c r="B14" s="267">
        <v>1000000</v>
      </c>
      <c r="C14" s="267"/>
      <c r="D14" s="267"/>
      <c r="E14" s="271">
        <f t="shared" si="0"/>
        <v>1000000</v>
      </c>
    </row>
    <row r="15" spans="1:5" ht="28.5">
      <c r="A15" s="266" t="s">
        <v>208</v>
      </c>
      <c r="B15" s="267">
        <v>576796.30000000005</v>
      </c>
      <c r="C15" s="267"/>
      <c r="D15" s="267"/>
      <c r="E15" s="271">
        <f t="shared" si="0"/>
        <v>576796.30000000005</v>
      </c>
    </row>
    <row r="16" spans="1:5" ht="28.5">
      <c r="A16" s="266" t="s">
        <v>209</v>
      </c>
      <c r="B16" s="267">
        <v>200000</v>
      </c>
      <c r="C16" s="267"/>
      <c r="D16" s="267"/>
      <c r="E16" s="271">
        <f t="shared" si="0"/>
        <v>200000</v>
      </c>
    </row>
    <row r="17" spans="1:5" ht="28.5">
      <c r="A17" s="266" t="s">
        <v>210</v>
      </c>
      <c r="B17" s="267">
        <v>1190848668.3299999</v>
      </c>
      <c r="C17" s="267">
        <v>1246052694.1900001</v>
      </c>
      <c r="D17" s="267">
        <v>2336362833.6799998</v>
      </c>
      <c r="E17" s="271">
        <f t="shared" si="0"/>
        <v>4773264196.1999998</v>
      </c>
    </row>
    <row r="18" spans="1:5" ht="28.5">
      <c r="A18" s="266" t="s">
        <v>42</v>
      </c>
      <c r="B18" s="267">
        <v>67156.800000000003</v>
      </c>
      <c r="C18" s="267"/>
      <c r="D18" s="267"/>
      <c r="E18" s="271">
        <f t="shared" si="0"/>
        <v>67156.800000000003</v>
      </c>
    </row>
    <row r="19" spans="1:5" ht="28.5">
      <c r="A19" s="266" t="s">
        <v>211</v>
      </c>
      <c r="B19" s="267">
        <v>449970</v>
      </c>
      <c r="C19" s="267">
        <v>499936</v>
      </c>
      <c r="D19" s="267">
        <v>1263186</v>
      </c>
      <c r="E19" s="271">
        <f t="shared" si="0"/>
        <v>2213092</v>
      </c>
    </row>
    <row r="20" spans="1:5" ht="28.5">
      <c r="A20" s="266" t="s">
        <v>212</v>
      </c>
      <c r="B20" s="267">
        <v>26000</v>
      </c>
      <c r="C20" s="267"/>
      <c r="D20" s="267"/>
      <c r="E20" s="271">
        <f t="shared" si="0"/>
        <v>26000</v>
      </c>
    </row>
    <row r="21" spans="1:5" ht="28.5">
      <c r="A21" s="266" t="s">
        <v>213</v>
      </c>
      <c r="B21" s="267"/>
      <c r="C21" s="267"/>
      <c r="D21" s="267">
        <v>249968</v>
      </c>
      <c r="E21" s="271">
        <f t="shared" si="0"/>
        <v>249968</v>
      </c>
    </row>
    <row r="22" spans="1:5" ht="28.5">
      <c r="A22" s="266" t="s">
        <v>214</v>
      </c>
      <c r="B22" s="267">
        <v>41383275.700000003</v>
      </c>
      <c r="C22" s="267"/>
      <c r="D22" s="267">
        <v>20000</v>
      </c>
      <c r="E22" s="271">
        <f t="shared" si="0"/>
        <v>41403275.700000003</v>
      </c>
    </row>
    <row r="23" spans="1:5" ht="25.5">
      <c r="A23" s="268" t="s">
        <v>41</v>
      </c>
      <c r="B23" s="269">
        <f>SUM(B3:B22)</f>
        <v>1831908496.5999999</v>
      </c>
      <c r="C23" s="269">
        <f>SUM(C3:C22)</f>
        <v>2023241122.8499999</v>
      </c>
      <c r="D23" s="269">
        <f>SUM(D3:D22)</f>
        <v>4630344683.3099995</v>
      </c>
      <c r="E23" s="272">
        <f>SUM(E3:E22)</f>
        <v>8485494302.7600002</v>
      </c>
    </row>
    <row r="24" spans="1:5">
      <c r="A24" s="259" t="s">
        <v>193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DB14-611C-4726-AB94-56076ACD518C}">
  <dimension ref="A2:H25"/>
  <sheetViews>
    <sheetView topLeftCell="B17" workbookViewId="0">
      <selection activeCell="J19" sqref="J19"/>
    </sheetView>
  </sheetViews>
  <sheetFormatPr defaultRowHeight="15"/>
  <cols>
    <col min="1" max="1" width="72.5703125" style="222" bestFit="1" customWidth="1"/>
    <col min="2" max="2" width="34.42578125" style="222" bestFit="1" customWidth="1"/>
    <col min="3" max="3" width="40.85546875" style="222" customWidth="1"/>
    <col min="4" max="4" width="0.140625" style="222" hidden="1" customWidth="1"/>
    <col min="5" max="5" width="39.140625" style="222" bestFit="1" customWidth="1"/>
    <col min="6" max="6" width="9.140625" style="222" hidden="1" customWidth="1"/>
    <col min="7" max="7" width="39" style="57" customWidth="1"/>
    <col min="8" max="8" width="21.28515625" style="222" hidden="1" customWidth="1"/>
    <col min="9" max="16384" width="9.140625" style="222"/>
  </cols>
  <sheetData>
    <row r="2" spans="1:8" ht="28.5">
      <c r="A2" s="368" t="s">
        <v>184</v>
      </c>
      <c r="B2" s="368"/>
      <c r="C2" s="369" t="s">
        <v>185</v>
      </c>
      <c r="D2" s="370"/>
      <c r="E2" s="368" t="s">
        <v>49</v>
      </c>
      <c r="F2" s="368"/>
      <c r="G2" s="371" t="s">
        <v>215</v>
      </c>
      <c r="H2" s="370"/>
    </row>
    <row r="3" spans="1:8" ht="28.5">
      <c r="A3" s="273" t="s">
        <v>216</v>
      </c>
      <c r="B3" s="273" t="s">
        <v>217</v>
      </c>
      <c r="C3" s="273" t="s">
        <v>217</v>
      </c>
      <c r="D3" s="274"/>
      <c r="E3" s="273" t="s">
        <v>217</v>
      </c>
      <c r="F3" s="274"/>
      <c r="G3" s="281"/>
    </row>
    <row r="4" spans="1:8" ht="28.5">
      <c r="A4" s="266" t="s">
        <v>51</v>
      </c>
      <c r="B4" s="267">
        <v>497115236.44</v>
      </c>
      <c r="C4" s="275">
        <v>770190075.69000006</v>
      </c>
      <c r="D4" s="274"/>
      <c r="E4" s="275">
        <v>2338786473</v>
      </c>
      <c r="F4" s="274"/>
      <c r="G4" s="282">
        <f>SUM(B4:E4)</f>
        <v>3606091785.1300001</v>
      </c>
    </row>
    <row r="5" spans="1:8" ht="28.5">
      <c r="A5" s="266" t="s">
        <v>52</v>
      </c>
      <c r="B5" s="267">
        <v>446301397.29000002</v>
      </c>
      <c r="C5" s="276">
        <v>0</v>
      </c>
      <c r="D5" s="274"/>
      <c r="E5" s="275">
        <v>324358405.75</v>
      </c>
      <c r="F5" s="274"/>
      <c r="G5" s="282">
        <f t="shared" ref="G5:G25" si="0">SUM(B5:E5)</f>
        <v>770659803.03999996</v>
      </c>
    </row>
    <row r="6" spans="1:8" ht="28.5">
      <c r="A6" s="266" t="s">
        <v>53</v>
      </c>
      <c r="B6" s="267">
        <v>276857800.00999999</v>
      </c>
      <c r="C6" s="276">
        <v>0</v>
      </c>
      <c r="D6" s="274"/>
      <c r="E6" s="275">
        <v>796052524.07000005</v>
      </c>
      <c r="F6" s="274"/>
      <c r="G6" s="282">
        <f t="shared" si="0"/>
        <v>1072910324.08</v>
      </c>
    </row>
    <row r="7" spans="1:8" ht="28.5">
      <c r="A7" s="266" t="s">
        <v>218</v>
      </c>
      <c r="B7" s="267">
        <v>195778932.12</v>
      </c>
      <c r="C7" s="275">
        <v>644369401.74000001</v>
      </c>
      <c r="D7" s="274"/>
      <c r="E7" s="275">
        <v>528143840.48000002</v>
      </c>
      <c r="F7" s="274"/>
      <c r="G7" s="282">
        <f t="shared" si="0"/>
        <v>1368292174.3400002</v>
      </c>
    </row>
    <row r="8" spans="1:8" ht="28.5">
      <c r="A8" s="266" t="s">
        <v>61</v>
      </c>
      <c r="B8" s="267">
        <v>190567870.56</v>
      </c>
      <c r="C8" s="275">
        <v>458939934.89999998</v>
      </c>
      <c r="D8" s="274"/>
      <c r="E8" s="274"/>
      <c r="F8" s="274"/>
      <c r="G8" s="282">
        <f t="shared" si="0"/>
        <v>649507805.46000004</v>
      </c>
    </row>
    <row r="9" spans="1:8" ht="28.5">
      <c r="A9" s="266" t="s">
        <v>62</v>
      </c>
      <c r="B9" s="267">
        <v>83540938.099999994</v>
      </c>
      <c r="C9" s="275">
        <v>27732140.199999999</v>
      </c>
      <c r="D9" s="274"/>
      <c r="E9" s="275">
        <v>118597831.78</v>
      </c>
      <c r="F9" s="274"/>
      <c r="G9" s="282">
        <f t="shared" si="0"/>
        <v>229870910.07999998</v>
      </c>
    </row>
    <row r="10" spans="1:8" ht="28.5">
      <c r="A10" s="266" t="s">
        <v>65</v>
      </c>
      <c r="B10" s="267">
        <v>82766516</v>
      </c>
      <c r="C10" s="276">
        <v>0</v>
      </c>
      <c r="D10" s="274"/>
      <c r="E10" s="274"/>
      <c r="F10" s="274"/>
      <c r="G10" s="282">
        <f t="shared" si="0"/>
        <v>82766516</v>
      </c>
    </row>
    <row r="11" spans="1:8" ht="28.5">
      <c r="A11" s="266" t="s">
        <v>56</v>
      </c>
      <c r="B11" s="267">
        <v>40011731.939999998</v>
      </c>
      <c r="C11" s="275">
        <v>41907995.350000001</v>
      </c>
      <c r="D11" s="274"/>
      <c r="E11" s="275">
        <v>59654865.579999998</v>
      </c>
      <c r="F11" s="274"/>
      <c r="G11" s="282">
        <f t="shared" si="0"/>
        <v>141574592.87</v>
      </c>
    </row>
    <row r="12" spans="1:8" ht="28.5">
      <c r="A12" s="266" t="s">
        <v>219</v>
      </c>
      <c r="B12" s="267"/>
      <c r="C12" s="275"/>
      <c r="D12" s="274"/>
      <c r="E12" s="275">
        <v>80886944.549999997</v>
      </c>
      <c r="F12" s="274"/>
      <c r="G12" s="282">
        <f t="shared" si="0"/>
        <v>80886944.549999997</v>
      </c>
    </row>
    <row r="13" spans="1:8" ht="28.5">
      <c r="A13" s="266" t="s">
        <v>58</v>
      </c>
      <c r="B13" s="267">
        <v>17893066.440000001</v>
      </c>
      <c r="C13" s="276">
        <v>0</v>
      </c>
      <c r="D13" s="274"/>
      <c r="E13" s="275">
        <v>120611981.63</v>
      </c>
      <c r="F13" s="274"/>
      <c r="G13" s="282">
        <f t="shared" si="0"/>
        <v>138505048.06999999</v>
      </c>
    </row>
    <row r="14" spans="1:8" ht="28.5">
      <c r="A14" s="266" t="s">
        <v>71</v>
      </c>
      <c r="B14" s="267">
        <v>999990</v>
      </c>
      <c r="C14" s="276">
        <v>0</v>
      </c>
      <c r="D14" s="274"/>
      <c r="E14" s="274"/>
      <c r="F14" s="274"/>
      <c r="G14" s="282">
        <f t="shared" si="0"/>
        <v>999990</v>
      </c>
    </row>
    <row r="15" spans="1:8" ht="28.5">
      <c r="A15" s="266" t="s">
        <v>54</v>
      </c>
      <c r="B15" s="267">
        <v>75000</v>
      </c>
      <c r="C15" s="276">
        <v>0</v>
      </c>
      <c r="D15" s="274"/>
      <c r="E15" s="275">
        <v>7411800</v>
      </c>
      <c r="F15" s="274"/>
      <c r="G15" s="282">
        <f t="shared" si="0"/>
        <v>7486800</v>
      </c>
    </row>
    <row r="16" spans="1:8" ht="28.5">
      <c r="A16" s="266" t="s">
        <v>67</v>
      </c>
      <c r="B16" s="266">
        <v>15.7</v>
      </c>
      <c r="C16" s="276">
        <v>0</v>
      </c>
      <c r="D16" s="274"/>
      <c r="E16" s="274"/>
      <c r="F16" s="274"/>
      <c r="G16" s="282">
        <f t="shared" si="0"/>
        <v>15.7</v>
      </c>
    </row>
    <row r="17" spans="1:7" ht="28.5">
      <c r="A17" s="266" t="s">
        <v>72</v>
      </c>
      <c r="B17" s="266">
        <v>1</v>
      </c>
      <c r="C17" s="276">
        <v>0</v>
      </c>
      <c r="D17" s="274"/>
      <c r="E17" s="274"/>
      <c r="F17" s="274"/>
      <c r="G17" s="282">
        <f t="shared" si="0"/>
        <v>1</v>
      </c>
    </row>
    <row r="18" spans="1:7" ht="28.5">
      <c r="A18" s="266" t="s">
        <v>220</v>
      </c>
      <c r="B18" s="266">
        <v>1</v>
      </c>
      <c r="C18" s="275">
        <v>500000</v>
      </c>
      <c r="D18" s="274"/>
      <c r="E18" s="275">
        <v>22400000</v>
      </c>
      <c r="F18" s="274"/>
      <c r="G18" s="282">
        <f t="shared" si="0"/>
        <v>22900001</v>
      </c>
    </row>
    <row r="19" spans="1:7" ht="28.5">
      <c r="A19" s="266" t="s">
        <v>221</v>
      </c>
      <c r="B19" s="277">
        <v>0</v>
      </c>
      <c r="C19" s="275">
        <v>77582360</v>
      </c>
      <c r="D19" s="274"/>
      <c r="E19" s="275">
        <v>221626397.02000001</v>
      </c>
      <c r="F19" s="274"/>
      <c r="G19" s="282">
        <f t="shared" si="0"/>
        <v>299208757.01999998</v>
      </c>
    </row>
    <row r="20" spans="1:7" ht="28.5">
      <c r="A20" s="266" t="s">
        <v>222</v>
      </c>
      <c r="B20" s="277">
        <v>0</v>
      </c>
      <c r="C20" s="275">
        <v>918000</v>
      </c>
      <c r="D20" s="274"/>
      <c r="E20" s="274"/>
      <c r="F20" s="274"/>
      <c r="G20" s="282">
        <f t="shared" si="0"/>
        <v>918000</v>
      </c>
    </row>
    <row r="21" spans="1:7" ht="28.5">
      <c r="A21" s="266" t="s">
        <v>223</v>
      </c>
      <c r="B21" s="277">
        <v>0</v>
      </c>
      <c r="C21" s="275">
        <v>689972</v>
      </c>
      <c r="D21" s="274"/>
      <c r="E21" s="275">
        <v>156482</v>
      </c>
      <c r="F21" s="274"/>
      <c r="G21" s="282">
        <f t="shared" si="0"/>
        <v>846454</v>
      </c>
    </row>
    <row r="22" spans="1:7" ht="28.5">
      <c r="A22" s="266" t="s">
        <v>224</v>
      </c>
      <c r="B22" s="277"/>
      <c r="C22" s="275">
        <v>411242.97</v>
      </c>
      <c r="D22" s="274"/>
      <c r="E22" s="274"/>
      <c r="F22" s="274"/>
      <c r="G22" s="282">
        <f t="shared" si="0"/>
        <v>411242.97</v>
      </c>
    </row>
    <row r="23" spans="1:7" ht="28.5">
      <c r="A23" s="266" t="s">
        <v>225</v>
      </c>
      <c r="B23" s="277"/>
      <c r="C23" s="275"/>
      <c r="D23" s="274"/>
      <c r="E23" s="275">
        <v>657137.44999999995</v>
      </c>
      <c r="F23" s="274"/>
      <c r="G23" s="282">
        <f t="shared" si="0"/>
        <v>657137.44999999995</v>
      </c>
    </row>
    <row r="24" spans="1:7" ht="28.5">
      <c r="A24" s="266" t="s">
        <v>92</v>
      </c>
      <c r="B24" s="277">
        <v>0</v>
      </c>
      <c r="C24" s="276">
        <v>0</v>
      </c>
      <c r="D24" s="274"/>
      <c r="E24" s="275">
        <v>11000000</v>
      </c>
      <c r="F24" s="274"/>
      <c r="G24" s="282">
        <f t="shared" si="0"/>
        <v>11000000</v>
      </c>
    </row>
    <row r="25" spans="1:7" ht="28.5">
      <c r="A25" s="278" t="s">
        <v>41</v>
      </c>
      <c r="B25" s="279">
        <v>1831908496.5999999</v>
      </c>
      <c r="C25" s="280">
        <f>SUM(C4:C24)</f>
        <v>2023241122.8499999</v>
      </c>
      <c r="D25" s="274"/>
      <c r="E25" s="280">
        <f>SUM(E4:E24)</f>
        <v>4630344683.3100004</v>
      </c>
      <c r="F25" s="274"/>
      <c r="G25" s="282">
        <f t="shared" si="0"/>
        <v>8485494302.7600002</v>
      </c>
    </row>
  </sheetData>
  <mergeCells count="4">
    <mergeCell ref="A2:B2"/>
    <mergeCell ref="C2:D2"/>
    <mergeCell ref="E2:F2"/>
    <mergeCell ref="G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X34"/>
  <sheetViews>
    <sheetView workbookViewId="0">
      <pane xSplit="2" ySplit="3" topLeftCell="S4" activePane="bottomRight" state="frozen"/>
      <selection pane="topRight" activeCell="D1" sqref="D1"/>
      <selection pane="bottomLeft" activeCell="A4" sqref="A4"/>
      <selection pane="bottomRight" activeCell="T36" sqref="T36"/>
    </sheetView>
  </sheetViews>
  <sheetFormatPr defaultColWidth="9.140625" defaultRowHeight="15"/>
  <cols>
    <col min="1" max="1" width="9.140625" style="16"/>
    <col min="2" max="2" width="38.42578125" style="16" customWidth="1"/>
    <col min="3" max="3" width="16.5703125" style="16" customWidth="1"/>
    <col min="4" max="4" width="20.7109375" style="16" customWidth="1"/>
    <col min="5" max="5" width="22.28515625" style="16" customWidth="1"/>
    <col min="6" max="6" width="20.5703125" style="28" customWidth="1"/>
    <col min="7" max="7" width="22" style="45" customWidth="1"/>
    <col min="8" max="9" width="16" style="16" customWidth="1"/>
    <col min="10" max="10" width="16.42578125" style="16" customWidth="1"/>
    <col min="11" max="11" width="18.85546875" style="47" customWidth="1"/>
    <col min="12" max="12" width="21.140625" style="45" customWidth="1"/>
    <col min="13" max="13" width="18.5703125" style="16" customWidth="1"/>
    <col min="14" max="14" width="17.42578125" style="16" customWidth="1"/>
    <col min="15" max="15" width="18.5703125" style="16" customWidth="1"/>
    <col min="16" max="16" width="18.85546875" style="47" customWidth="1"/>
    <col min="17" max="17" width="21.140625" style="45" customWidth="1"/>
    <col min="18" max="18" width="15.5703125" style="16" customWidth="1"/>
    <col min="19" max="19" width="17" style="16" customWidth="1"/>
    <col min="20" max="20" width="16.42578125" style="16" customWidth="1"/>
    <col min="21" max="21" width="18.85546875" style="47" customWidth="1"/>
    <col min="22" max="22" width="21.140625" style="45" customWidth="1"/>
    <col min="23" max="23" width="19.5703125" style="91" customWidth="1"/>
    <col min="24" max="24" width="21.140625" style="45" customWidth="1"/>
    <col min="25" max="26" width="9.140625" style="16"/>
    <col min="27" max="27" width="8.28515625" style="16" customWidth="1"/>
    <col min="28" max="16384" width="9.140625" style="16"/>
  </cols>
  <sheetData>
    <row r="2" spans="1:24" ht="21.75" thickBot="1">
      <c r="A2" s="13" t="s">
        <v>43</v>
      </c>
      <c r="B2" s="14"/>
      <c r="C2" s="14"/>
      <c r="D2" s="14"/>
      <c r="E2" s="14"/>
      <c r="F2" s="15"/>
    </row>
    <row r="3" spans="1:24" ht="23.25">
      <c r="A3" s="372" t="s">
        <v>44</v>
      </c>
      <c r="B3" s="373"/>
      <c r="C3" s="373"/>
      <c r="D3" s="373"/>
      <c r="E3" s="373"/>
      <c r="F3" s="373"/>
      <c r="G3" s="374"/>
      <c r="H3" s="47"/>
      <c r="I3" s="47"/>
      <c r="J3" s="47"/>
      <c r="L3" s="50"/>
      <c r="M3" s="47"/>
      <c r="N3" s="47"/>
      <c r="O3" s="47"/>
      <c r="Q3" s="50"/>
      <c r="V3" s="50"/>
      <c r="W3" s="91">
        <v>2017</v>
      </c>
      <c r="X3" s="50"/>
    </row>
    <row r="4" spans="1:24">
      <c r="A4" s="17" t="s">
        <v>45</v>
      </c>
      <c r="B4" s="18" t="s">
        <v>46</v>
      </c>
      <c r="C4" s="19" t="s">
        <v>47</v>
      </c>
      <c r="D4" s="19" t="s">
        <v>48</v>
      </c>
      <c r="E4" s="20" t="s">
        <v>49</v>
      </c>
      <c r="F4" s="21" t="s">
        <v>50</v>
      </c>
      <c r="G4" s="29" t="s">
        <v>78</v>
      </c>
      <c r="H4" s="40" t="s">
        <v>74</v>
      </c>
      <c r="I4" s="40" t="s">
        <v>75</v>
      </c>
      <c r="J4" s="40" t="s">
        <v>76</v>
      </c>
      <c r="K4" s="48" t="s">
        <v>79</v>
      </c>
      <c r="L4" s="29" t="s">
        <v>80</v>
      </c>
      <c r="M4" s="40" t="s">
        <v>81</v>
      </c>
      <c r="N4" s="40" t="s">
        <v>82</v>
      </c>
      <c r="O4" s="40" t="s">
        <v>83</v>
      </c>
      <c r="P4" s="48" t="s">
        <v>84</v>
      </c>
      <c r="Q4" s="29" t="s">
        <v>86</v>
      </c>
      <c r="R4" s="40" t="s">
        <v>87</v>
      </c>
      <c r="S4" s="40" t="s">
        <v>88</v>
      </c>
      <c r="T4" s="40" t="s">
        <v>89</v>
      </c>
      <c r="U4" s="48" t="s">
        <v>90</v>
      </c>
      <c r="V4" s="29" t="s">
        <v>91</v>
      </c>
      <c r="W4" s="73" t="s">
        <v>41</v>
      </c>
      <c r="X4" s="29" t="s">
        <v>91</v>
      </c>
    </row>
    <row r="5" spans="1:24">
      <c r="A5" s="22">
        <v>1</v>
      </c>
      <c r="B5" s="23" t="s">
        <v>61</v>
      </c>
      <c r="C5" s="24">
        <v>29589222.870000001</v>
      </c>
      <c r="D5" s="24">
        <v>33212738.010000002</v>
      </c>
      <c r="E5" s="25">
        <v>19996132.359999999</v>
      </c>
      <c r="F5" s="26">
        <f>SUM(C5:E5)</f>
        <v>82798093.24000001</v>
      </c>
      <c r="G5" s="46">
        <f>F5/F$31*100</f>
        <v>9.1160330719841944</v>
      </c>
      <c r="H5" s="30">
        <v>42895760.909999996</v>
      </c>
      <c r="I5" s="30">
        <v>243997326.46000001</v>
      </c>
      <c r="J5" s="31">
        <v>302949729.74000001</v>
      </c>
      <c r="K5" s="49">
        <f>SUM(H5:J5)</f>
        <v>589842817.11000001</v>
      </c>
      <c r="L5" s="46">
        <f>K5/K$31*100</f>
        <v>32.909004789266461</v>
      </c>
      <c r="M5" s="30">
        <v>419396464.73000002</v>
      </c>
      <c r="N5" s="30">
        <v>40039775</v>
      </c>
      <c r="O5" s="31"/>
      <c r="P5" s="49">
        <f>O5+N5+M5</f>
        <v>459436239.73000002</v>
      </c>
      <c r="Q5" s="46">
        <f>P5/P$31*100</f>
        <v>11.083852169460439</v>
      </c>
      <c r="R5" s="89">
        <v>61365741.619999997</v>
      </c>
      <c r="S5" s="89">
        <v>182468419</v>
      </c>
      <c r="T5" s="89">
        <v>99374788.659999996</v>
      </c>
      <c r="U5" s="49">
        <f>T5+S5+R5</f>
        <v>343208949.27999997</v>
      </c>
      <c r="V5" s="46">
        <f>U5/U$31*100</f>
        <v>6.3759624954913035</v>
      </c>
      <c r="W5" s="72">
        <f>U5+P5+K5+F5</f>
        <v>1475286099.3599999</v>
      </c>
      <c r="X5" s="46">
        <f>W5/W$31*100</f>
        <v>12.064260770155895</v>
      </c>
    </row>
    <row r="6" spans="1:24">
      <c r="A6" s="22">
        <v>2</v>
      </c>
      <c r="B6" s="23" t="s">
        <v>52</v>
      </c>
      <c r="C6" s="24">
        <v>20694365.829999998</v>
      </c>
      <c r="D6" s="24">
        <v>13132617.49</v>
      </c>
      <c r="E6" s="25">
        <v>12688437.41</v>
      </c>
      <c r="F6" s="26">
        <f t="shared" ref="F6:F30" si="0">SUM(C6:E6)</f>
        <v>46515420.730000004</v>
      </c>
      <c r="G6" s="46">
        <f t="shared" ref="G6:G31" si="1">F6/F$31*100</f>
        <v>5.1213270395348438</v>
      </c>
      <c r="H6" s="30">
        <v>228688315.72</v>
      </c>
      <c r="I6" s="30">
        <v>114049076.09999999</v>
      </c>
      <c r="J6" s="31"/>
      <c r="K6" s="49">
        <f t="shared" ref="K6:K30" si="2">SUM(H6:J6)</f>
        <v>342737391.81999999</v>
      </c>
      <c r="L6" s="46">
        <f t="shared" ref="L6:L31" si="3">K6/K$31*100</f>
        <v>19.12229180670284</v>
      </c>
      <c r="M6" s="30">
        <v>36972963.780000001</v>
      </c>
      <c r="N6" s="30">
        <v>108209075.47</v>
      </c>
      <c r="O6" s="31">
        <v>347444690.25999999</v>
      </c>
      <c r="P6" s="49">
        <f t="shared" ref="P6:P8" si="4">O6+N6+M6</f>
        <v>492626729.50999999</v>
      </c>
      <c r="Q6" s="46">
        <f t="shared" ref="Q6:Q31" si="5">P6/P$31*100</f>
        <v>11.884569331802053</v>
      </c>
      <c r="R6" s="89">
        <v>85584945.090000004</v>
      </c>
      <c r="S6" s="89">
        <v>201770887.34999999</v>
      </c>
      <c r="T6" s="89">
        <v>90837486.329999998</v>
      </c>
      <c r="U6" s="49">
        <f t="shared" ref="U6:U30" si="6">T6+S6+R6</f>
        <v>378193318.76999998</v>
      </c>
      <c r="V6" s="46">
        <f t="shared" ref="V6:X31" si="7">U6/U$31*100</f>
        <v>7.0258844403141136</v>
      </c>
      <c r="W6" s="72">
        <f t="shared" ref="W6:W30" si="8">U6+P6+K6+F6</f>
        <v>1260072860.8299999</v>
      </c>
      <c r="X6" s="46">
        <f t="shared" si="7"/>
        <v>10.30433865610491</v>
      </c>
    </row>
    <row r="7" spans="1:24" ht="15.75" thickBot="1">
      <c r="A7" s="22">
        <v>3</v>
      </c>
      <c r="B7" s="23" t="s">
        <v>72</v>
      </c>
      <c r="C7" s="24">
        <v>16497672.5</v>
      </c>
      <c r="D7" s="24">
        <v>174886610.25</v>
      </c>
      <c r="E7" s="25">
        <v>40147781.700000003</v>
      </c>
      <c r="F7" s="26">
        <f t="shared" si="0"/>
        <v>231532064.44999999</v>
      </c>
      <c r="G7" s="46">
        <f t="shared" si="1"/>
        <v>25.491576848672072</v>
      </c>
      <c r="H7" s="30">
        <v>19492343.469999999</v>
      </c>
      <c r="I7" s="30">
        <v>94903706.790000007</v>
      </c>
      <c r="J7" s="31">
        <v>220851124.49000001</v>
      </c>
      <c r="K7" s="49">
        <f t="shared" si="2"/>
        <v>335247174.75</v>
      </c>
      <c r="L7" s="46">
        <f t="shared" si="3"/>
        <v>18.704391338511996</v>
      </c>
      <c r="M7" s="30">
        <v>535993875.81</v>
      </c>
      <c r="N7" s="30"/>
      <c r="O7" s="31"/>
      <c r="P7" s="49">
        <f t="shared" si="4"/>
        <v>535993875.81</v>
      </c>
      <c r="Q7" s="46">
        <f t="shared" si="5"/>
        <v>12.930797289098248</v>
      </c>
      <c r="R7" s="89">
        <v>11000000</v>
      </c>
      <c r="S7" s="89">
        <v>1928085</v>
      </c>
      <c r="T7" s="89">
        <v>1928085</v>
      </c>
      <c r="U7" s="49">
        <f t="shared" si="6"/>
        <v>14856170</v>
      </c>
      <c r="V7" s="46">
        <f t="shared" si="7"/>
        <v>0.27599042200197915</v>
      </c>
      <c r="W7" s="72">
        <f t="shared" si="8"/>
        <v>1117629285.01</v>
      </c>
      <c r="X7" s="46">
        <f t="shared" si="7"/>
        <v>9.1394958202160268</v>
      </c>
    </row>
    <row r="8" spans="1:24" ht="15.75" thickBot="1">
      <c r="A8" s="22">
        <v>4</v>
      </c>
      <c r="B8" s="23" t="s">
        <v>64</v>
      </c>
      <c r="C8" s="24">
        <v>900000</v>
      </c>
      <c r="D8" s="24">
        <v>5180275</v>
      </c>
      <c r="E8" s="25">
        <v>5110336.3</v>
      </c>
      <c r="F8" s="26">
        <f t="shared" si="0"/>
        <v>11190611.300000001</v>
      </c>
      <c r="G8" s="46">
        <f t="shared" si="1"/>
        <v>1.232081304225455</v>
      </c>
      <c r="H8" s="30"/>
      <c r="I8" s="30"/>
      <c r="J8" s="31"/>
      <c r="K8" s="49">
        <f t="shared" si="2"/>
        <v>0</v>
      </c>
      <c r="L8" s="46">
        <f t="shared" si="3"/>
        <v>0</v>
      </c>
      <c r="M8" s="71">
        <v>5399960.2400000002</v>
      </c>
      <c r="N8" s="71">
        <v>1518423.48</v>
      </c>
      <c r="O8" s="59"/>
      <c r="P8" s="49">
        <f t="shared" si="4"/>
        <v>6918383.7200000007</v>
      </c>
      <c r="Q8" s="46">
        <f t="shared" si="5"/>
        <v>0.16690529778222593</v>
      </c>
      <c r="R8" s="89">
        <v>524000</v>
      </c>
      <c r="S8" s="89">
        <v>11260000</v>
      </c>
      <c r="U8" s="49">
        <f t="shared" si="6"/>
        <v>11784000</v>
      </c>
      <c r="V8" s="46">
        <f t="shared" si="7"/>
        <v>0.21891719957911915</v>
      </c>
      <c r="W8" s="72">
        <f t="shared" si="8"/>
        <v>29892995.02</v>
      </c>
      <c r="X8" s="46">
        <f t="shared" si="7"/>
        <v>0.24445216916142634</v>
      </c>
    </row>
    <row r="9" spans="1:24" ht="15.75" thickBot="1">
      <c r="A9" s="22">
        <v>5</v>
      </c>
      <c r="B9" s="23" t="s">
        <v>57</v>
      </c>
      <c r="C9" s="24">
        <v>1034206</v>
      </c>
      <c r="D9" s="24">
        <v>2017514.37</v>
      </c>
      <c r="E9" s="25"/>
      <c r="F9" s="26">
        <f t="shared" si="0"/>
        <v>3051720.37</v>
      </c>
      <c r="G9" s="46">
        <f t="shared" si="1"/>
        <v>0.33599304924486012</v>
      </c>
      <c r="H9" s="30"/>
      <c r="I9" s="30"/>
      <c r="J9" s="31"/>
      <c r="K9" s="49">
        <f t="shared" si="2"/>
        <v>0</v>
      </c>
      <c r="L9" s="46">
        <f t="shared" si="3"/>
        <v>0</v>
      </c>
      <c r="M9" s="99">
        <v>645064</v>
      </c>
      <c r="N9" s="101"/>
      <c r="O9" s="58"/>
      <c r="P9" s="49">
        <f>O9+N9+M9</f>
        <v>645064</v>
      </c>
      <c r="Q9" s="46">
        <f t="shared" si="5"/>
        <v>1.5562102850316282E-2</v>
      </c>
      <c r="R9" s="89">
        <v>4594785.93</v>
      </c>
      <c r="S9" s="89">
        <v>5128624.38</v>
      </c>
      <c r="T9" s="89">
        <v>104423827.67</v>
      </c>
      <c r="U9" s="49">
        <f t="shared" si="6"/>
        <v>114147237.97999999</v>
      </c>
      <c r="V9" s="46">
        <f t="shared" si="7"/>
        <v>2.1205697282987837</v>
      </c>
      <c r="W9" s="72">
        <f t="shared" si="8"/>
        <v>117844022.34999999</v>
      </c>
      <c r="X9" s="46">
        <f t="shared" si="7"/>
        <v>0.96367817500024822</v>
      </c>
    </row>
    <row r="10" spans="1:24" ht="15.75" thickBot="1">
      <c r="A10" s="22">
        <v>6</v>
      </c>
      <c r="B10" s="23" t="s">
        <v>73</v>
      </c>
      <c r="C10" s="24">
        <v>13448703.550000001</v>
      </c>
      <c r="D10" s="24">
        <v>28111599.27</v>
      </c>
      <c r="E10" s="25">
        <v>53597940.789999999</v>
      </c>
      <c r="F10" s="26">
        <f t="shared" si="0"/>
        <v>95158243.609999999</v>
      </c>
      <c r="G10" s="46">
        <f t="shared" si="1"/>
        <v>10.476880105272922</v>
      </c>
      <c r="H10" s="30">
        <v>110326493.70999999</v>
      </c>
      <c r="I10" s="30">
        <v>45879674.759999998</v>
      </c>
      <c r="J10" s="31">
        <v>14025708.42</v>
      </c>
      <c r="K10" s="49">
        <f t="shared" si="2"/>
        <v>170231876.88999999</v>
      </c>
      <c r="L10" s="46">
        <f t="shared" si="3"/>
        <v>9.4977195438392172</v>
      </c>
      <c r="M10" s="100">
        <v>0</v>
      </c>
      <c r="N10" s="101">
        <v>0</v>
      </c>
      <c r="O10" s="101">
        <v>0</v>
      </c>
      <c r="P10" s="49">
        <f>O10+N10+M10</f>
        <v>0</v>
      </c>
      <c r="Q10" s="46">
        <f t="shared" si="5"/>
        <v>0</v>
      </c>
      <c r="R10" s="74">
        <v>0</v>
      </c>
      <c r="S10" s="16">
        <v>0</v>
      </c>
      <c r="T10" s="90">
        <v>0</v>
      </c>
      <c r="U10" s="49">
        <f t="shared" si="6"/>
        <v>0</v>
      </c>
      <c r="V10" s="46">
        <f t="shared" si="7"/>
        <v>0</v>
      </c>
      <c r="W10" s="72">
        <f t="shared" si="8"/>
        <v>265390120.5</v>
      </c>
      <c r="X10" s="46">
        <f t="shared" si="7"/>
        <v>2.1702472631742782</v>
      </c>
    </row>
    <row r="11" spans="1:24" ht="15.75" thickBot="1">
      <c r="A11" s="22">
        <v>7</v>
      </c>
      <c r="B11" s="23" t="s">
        <v>92</v>
      </c>
      <c r="C11" s="24"/>
      <c r="D11" s="24"/>
      <c r="E11" s="25"/>
      <c r="F11" s="26">
        <f t="shared" si="0"/>
        <v>0</v>
      </c>
      <c r="G11" s="46">
        <f t="shared" si="1"/>
        <v>0</v>
      </c>
      <c r="H11" s="30"/>
      <c r="I11" s="30"/>
      <c r="J11" s="31"/>
      <c r="K11" s="49">
        <f t="shared" si="2"/>
        <v>0</v>
      </c>
      <c r="L11" s="46">
        <f t="shared" si="3"/>
        <v>0</v>
      </c>
      <c r="M11" s="60">
        <v>0</v>
      </c>
      <c r="N11" s="102">
        <v>624984</v>
      </c>
      <c r="O11" s="104">
        <v>0</v>
      </c>
      <c r="P11" s="49">
        <f>O11+N11+M11</f>
        <v>624984</v>
      </c>
      <c r="Q11" s="46">
        <f t="shared" si="5"/>
        <v>1.507767490946956E-2</v>
      </c>
      <c r="R11" s="74"/>
      <c r="S11" s="89">
        <v>6660652.8799999999</v>
      </c>
      <c r="U11" s="49">
        <f t="shared" si="6"/>
        <v>6660652.8799999999</v>
      </c>
      <c r="V11" s="46">
        <f t="shared" si="7"/>
        <v>0.12373824472659493</v>
      </c>
      <c r="W11" s="72">
        <f t="shared" si="8"/>
        <v>7285636.8799999999</v>
      </c>
      <c r="X11" s="46">
        <f t="shared" si="7"/>
        <v>5.9578832360120147E-2</v>
      </c>
    </row>
    <row r="12" spans="1:24" ht="15.75" thickBot="1">
      <c r="A12" s="22">
        <v>8</v>
      </c>
      <c r="B12" s="23" t="s">
        <v>63</v>
      </c>
      <c r="C12" s="24">
        <v>54074519.560000002</v>
      </c>
      <c r="D12" s="24">
        <v>45194127.5</v>
      </c>
      <c r="E12" s="25">
        <v>35786164</v>
      </c>
      <c r="F12" s="26">
        <f t="shared" si="0"/>
        <v>135054811.06</v>
      </c>
      <c r="G12" s="46">
        <f t="shared" si="1"/>
        <v>14.869474355947579</v>
      </c>
      <c r="H12" s="30">
        <v>90235415.129999995</v>
      </c>
      <c r="I12" s="30">
        <v>40981690</v>
      </c>
      <c r="J12" s="31">
        <v>41819475.770000003</v>
      </c>
      <c r="K12" s="49">
        <f t="shared" si="2"/>
        <v>173036580.90000001</v>
      </c>
      <c r="L12" s="46">
        <f t="shared" si="3"/>
        <v>9.6542019405390693</v>
      </c>
      <c r="M12" s="93">
        <v>14878615.119999999</v>
      </c>
      <c r="N12" s="101"/>
      <c r="O12" s="101"/>
      <c r="P12" s="49">
        <f>O12+N12+M12</f>
        <v>14878615.119999999</v>
      </c>
      <c r="Q12" s="46">
        <f t="shared" si="5"/>
        <v>0.358945064005604</v>
      </c>
      <c r="R12" s="89">
        <v>48200</v>
      </c>
      <c r="S12" s="89">
        <v>5027865</v>
      </c>
      <c r="T12" s="89">
        <v>2919745</v>
      </c>
      <c r="U12" s="49">
        <f t="shared" si="6"/>
        <v>7995810</v>
      </c>
      <c r="V12" s="46">
        <f t="shared" si="7"/>
        <v>0.14854211927755573</v>
      </c>
      <c r="W12" s="72">
        <f t="shared" si="8"/>
        <v>330965817.08000004</v>
      </c>
      <c r="X12" s="46">
        <f t="shared" si="7"/>
        <v>2.7064973532882846</v>
      </c>
    </row>
    <row r="13" spans="1:24" ht="15.75" thickBot="1">
      <c r="A13" s="22">
        <v>9</v>
      </c>
      <c r="B13" s="23" t="s">
        <v>59</v>
      </c>
      <c r="C13" s="24">
        <v>6781354.7199999997</v>
      </c>
      <c r="D13" s="24">
        <v>23237655.559999999</v>
      </c>
      <c r="E13" s="25">
        <v>18345197.25</v>
      </c>
      <c r="F13" s="26">
        <f t="shared" si="0"/>
        <v>48364207.530000001</v>
      </c>
      <c r="G13" s="46">
        <f t="shared" si="1"/>
        <v>5.3248776401869105</v>
      </c>
      <c r="H13" s="30">
        <v>9311058.5800000001</v>
      </c>
      <c r="I13" s="30">
        <v>18505064.289999999</v>
      </c>
      <c r="J13" s="31">
        <v>11695563.029999999</v>
      </c>
      <c r="K13" s="49">
        <f t="shared" si="2"/>
        <v>39511685.899999999</v>
      </c>
      <c r="L13" s="46">
        <f t="shared" si="3"/>
        <v>2.204469093793509</v>
      </c>
      <c r="M13" s="93">
        <v>14421812.93</v>
      </c>
      <c r="N13" s="103">
        <v>11965</v>
      </c>
      <c r="O13" s="71">
        <v>707073.06</v>
      </c>
      <c r="P13" s="49">
        <f>O13+N13+M13</f>
        <v>15140850.99</v>
      </c>
      <c r="Q13" s="46">
        <f t="shared" si="5"/>
        <v>0.36527147747772798</v>
      </c>
      <c r="R13" s="89">
        <v>51149970</v>
      </c>
      <c r="S13" s="89">
        <v>3078430</v>
      </c>
      <c r="T13" s="89">
        <v>13668438</v>
      </c>
      <c r="U13" s="49">
        <f t="shared" si="6"/>
        <v>67896838</v>
      </c>
      <c r="V13" s="46">
        <f t="shared" si="7"/>
        <v>1.2613531598130618</v>
      </c>
      <c r="W13" s="72">
        <f t="shared" si="8"/>
        <v>170913582.41999999</v>
      </c>
      <c r="X13" s="46">
        <f t="shared" si="7"/>
        <v>1.3976584124061859</v>
      </c>
    </row>
    <row r="14" spans="1:24" ht="15.75" thickBot="1">
      <c r="A14" s="22">
        <v>10</v>
      </c>
      <c r="B14" s="23" t="s">
        <v>54</v>
      </c>
      <c r="C14" s="24"/>
      <c r="D14" s="24">
        <v>3174714.29</v>
      </c>
      <c r="E14" s="25">
        <v>17651016.059999999</v>
      </c>
      <c r="F14" s="26">
        <f t="shared" si="0"/>
        <v>20825730.349999998</v>
      </c>
      <c r="G14" s="46">
        <f t="shared" si="1"/>
        <v>2.2929036067114259</v>
      </c>
      <c r="H14" s="30">
        <v>6203845.04</v>
      </c>
      <c r="I14" s="30">
        <v>4614455</v>
      </c>
      <c r="J14" s="31"/>
      <c r="K14" s="49">
        <f t="shared" si="2"/>
        <v>10818300.039999999</v>
      </c>
      <c r="L14" s="46">
        <f t="shared" si="3"/>
        <v>0.60358366246187123</v>
      </c>
      <c r="M14" s="94">
        <v>159965</v>
      </c>
      <c r="N14" s="30">
        <v>1293652.24</v>
      </c>
      <c r="O14" s="31"/>
      <c r="P14" s="49">
        <f t="shared" ref="P14:P30" si="9">O14+N14+M14</f>
        <v>1453617.24</v>
      </c>
      <c r="Q14" s="46">
        <f t="shared" si="5"/>
        <v>3.5068366850223992E-2</v>
      </c>
      <c r="R14" s="89">
        <v>4999980</v>
      </c>
      <c r="S14" s="89">
        <v>651627</v>
      </c>
      <c r="T14" s="89">
        <v>3449980</v>
      </c>
      <c r="U14" s="49">
        <f t="shared" si="6"/>
        <v>9101587</v>
      </c>
      <c r="V14" s="46">
        <f t="shared" si="7"/>
        <v>0.16908468582533234</v>
      </c>
      <c r="W14" s="72">
        <f t="shared" si="8"/>
        <v>42199234.629999995</v>
      </c>
      <c r="X14" s="46">
        <f t="shared" si="7"/>
        <v>0.34508735024221338</v>
      </c>
    </row>
    <row r="15" spans="1:24" ht="15.75" thickBot="1">
      <c r="A15" s="22">
        <v>11</v>
      </c>
      <c r="B15" s="23" t="s">
        <v>58</v>
      </c>
      <c r="C15" s="24"/>
      <c r="D15" s="24"/>
      <c r="E15" s="25"/>
      <c r="F15" s="26">
        <f t="shared" si="0"/>
        <v>0</v>
      </c>
      <c r="G15" s="46">
        <f t="shared" si="1"/>
        <v>0</v>
      </c>
      <c r="H15" s="30"/>
      <c r="I15" s="30"/>
      <c r="J15" s="31"/>
      <c r="K15" s="49">
        <f t="shared" si="2"/>
        <v>0</v>
      </c>
      <c r="L15" s="46">
        <f t="shared" si="3"/>
        <v>0</v>
      </c>
      <c r="M15" s="94">
        <v>5639887.2000000002</v>
      </c>
      <c r="N15" s="95">
        <v>19634638.699999999</v>
      </c>
      <c r="O15" s="89">
        <v>5146055</v>
      </c>
      <c r="P15" s="49">
        <f t="shared" si="9"/>
        <v>30420580.899999999</v>
      </c>
      <c r="Q15" s="46">
        <f t="shared" si="5"/>
        <v>0.73389339465877346</v>
      </c>
      <c r="R15" s="89">
        <v>22665499.219999999</v>
      </c>
      <c r="S15" s="89">
        <v>8386161.1799999997</v>
      </c>
      <c r="T15" s="89">
        <v>14877362.76</v>
      </c>
      <c r="U15" s="49">
        <f t="shared" si="6"/>
        <v>45929023.159999996</v>
      </c>
      <c r="V15" s="46">
        <f t="shared" si="7"/>
        <v>0.85324619225998855</v>
      </c>
      <c r="W15" s="72">
        <f t="shared" si="8"/>
        <v>76349604.060000002</v>
      </c>
      <c r="X15" s="46">
        <f t="shared" si="7"/>
        <v>0.62435451230617589</v>
      </c>
    </row>
    <row r="16" spans="1:24" ht="15.75" thickBot="1">
      <c r="A16" s="22">
        <v>12</v>
      </c>
      <c r="B16" s="23" t="s">
        <v>60</v>
      </c>
      <c r="C16" s="24">
        <v>14339702.199999999</v>
      </c>
      <c r="D16" s="24">
        <v>118980454.8</v>
      </c>
      <c r="E16" s="25">
        <v>17607949.510000002</v>
      </c>
      <c r="F16" s="26">
        <f t="shared" si="0"/>
        <v>150928106.50999999</v>
      </c>
      <c r="G16" s="46">
        <f t="shared" si="1"/>
        <v>16.617117092890108</v>
      </c>
      <c r="H16" s="30">
        <v>7300342.0999999996</v>
      </c>
      <c r="I16" s="30">
        <v>40249300.310000002</v>
      </c>
      <c r="J16" s="31"/>
      <c r="K16" s="49">
        <f t="shared" si="2"/>
        <v>47549642.410000004</v>
      </c>
      <c r="L16" s="46">
        <f t="shared" si="3"/>
        <v>2.6529294998717861</v>
      </c>
      <c r="M16" s="96">
        <v>13749935</v>
      </c>
      <c r="N16" s="64"/>
      <c r="O16" s="64"/>
      <c r="P16" s="49">
        <f t="shared" si="9"/>
        <v>13749935</v>
      </c>
      <c r="Q16" s="46">
        <f t="shared" si="5"/>
        <v>0.33171577185389917</v>
      </c>
      <c r="R16" s="89">
        <v>949940</v>
      </c>
      <c r="S16" s="89">
        <v>3399940</v>
      </c>
      <c r="U16" s="49">
        <f t="shared" si="6"/>
        <v>4349880</v>
      </c>
      <c r="V16" s="46">
        <f t="shared" si="7"/>
        <v>8.0809873396573223E-2</v>
      </c>
      <c r="W16" s="72">
        <f t="shared" si="8"/>
        <v>216577563.91999999</v>
      </c>
      <c r="X16" s="46">
        <f t="shared" si="7"/>
        <v>1.7710789854452487</v>
      </c>
    </row>
    <row r="17" spans="1:24" ht="15.75" thickBot="1">
      <c r="A17" s="22">
        <v>13</v>
      </c>
      <c r="B17" s="23" t="s">
        <v>70</v>
      </c>
      <c r="C17" s="24">
        <v>12250000</v>
      </c>
      <c r="D17" s="24">
        <v>6111200</v>
      </c>
      <c r="E17" s="25"/>
      <c r="F17" s="26">
        <f t="shared" si="0"/>
        <v>18361200</v>
      </c>
      <c r="G17" s="46">
        <f t="shared" si="1"/>
        <v>2.021559916315244</v>
      </c>
      <c r="H17" s="30">
        <v>34030030</v>
      </c>
      <c r="I17" s="30">
        <v>50514</v>
      </c>
      <c r="J17" s="31"/>
      <c r="K17" s="49">
        <f t="shared" si="2"/>
        <v>34080544</v>
      </c>
      <c r="L17" s="46">
        <f t="shared" si="3"/>
        <v>1.9014502731625988</v>
      </c>
      <c r="M17" s="94">
        <v>2587137</v>
      </c>
      <c r="N17" s="30"/>
      <c r="O17" s="31"/>
      <c r="P17" s="49">
        <f t="shared" si="9"/>
        <v>2587137</v>
      </c>
      <c r="Q17" s="46">
        <f t="shared" si="5"/>
        <v>6.2414414820635963E-2</v>
      </c>
      <c r="R17" s="89"/>
      <c r="U17" s="49">
        <f t="shared" si="6"/>
        <v>0</v>
      </c>
      <c r="V17" s="46">
        <f t="shared" si="7"/>
        <v>0</v>
      </c>
      <c r="W17" s="72">
        <f t="shared" si="8"/>
        <v>55028881</v>
      </c>
      <c r="X17" s="46">
        <f t="shared" si="7"/>
        <v>0.45000272866522567</v>
      </c>
    </row>
    <row r="18" spans="1:24" ht="15.75" thickBot="1">
      <c r="A18" s="22">
        <v>14</v>
      </c>
      <c r="B18" s="23" t="s">
        <v>68</v>
      </c>
      <c r="C18" s="24"/>
      <c r="D18" s="24"/>
      <c r="E18" s="25">
        <v>300000</v>
      </c>
      <c r="F18" s="26">
        <f t="shared" si="0"/>
        <v>300000</v>
      </c>
      <c r="G18" s="46">
        <f t="shared" si="1"/>
        <v>3.302986596162414E-2</v>
      </c>
      <c r="H18" s="30">
        <v>17900</v>
      </c>
      <c r="I18" s="30">
        <v>35350</v>
      </c>
      <c r="J18" s="31"/>
      <c r="K18" s="49">
        <f t="shared" si="2"/>
        <v>53250</v>
      </c>
      <c r="L18" s="46">
        <f t="shared" si="3"/>
        <v>2.9709686279041905E-3</v>
      </c>
      <c r="M18" s="94">
        <v>152271.43</v>
      </c>
      <c r="N18" s="62"/>
      <c r="O18" s="31"/>
      <c r="P18" s="49">
        <f t="shared" si="9"/>
        <v>152271.43</v>
      </c>
      <c r="Q18" s="46">
        <f t="shared" si="5"/>
        <v>3.6735326336995032E-3</v>
      </c>
      <c r="R18" s="89"/>
      <c r="T18" s="89">
        <v>644890</v>
      </c>
      <c r="U18" s="49">
        <f t="shared" si="6"/>
        <v>644890</v>
      </c>
      <c r="V18" s="46">
        <f t="shared" si="7"/>
        <v>1.1980440668412945E-2</v>
      </c>
      <c r="W18" s="72">
        <f t="shared" si="8"/>
        <v>1150411.43</v>
      </c>
      <c r="X18" s="46">
        <f t="shared" si="7"/>
        <v>9.4075742261170853E-3</v>
      </c>
    </row>
    <row r="19" spans="1:24" ht="15.75" thickBot="1">
      <c r="A19" s="22">
        <v>15</v>
      </c>
      <c r="B19" s="23" t="s">
        <v>94</v>
      </c>
      <c r="C19" s="24"/>
      <c r="D19" s="24"/>
      <c r="E19" s="25"/>
      <c r="F19" s="26">
        <f t="shared" si="0"/>
        <v>0</v>
      </c>
      <c r="G19" s="46">
        <f t="shared" si="1"/>
        <v>0</v>
      </c>
      <c r="H19" s="30"/>
      <c r="I19" s="30"/>
      <c r="J19" s="31"/>
      <c r="K19" s="49">
        <f t="shared" si="2"/>
        <v>0</v>
      </c>
      <c r="L19" s="46">
        <f t="shared" si="3"/>
        <v>0</v>
      </c>
      <c r="M19" s="65"/>
      <c r="N19" s="64"/>
      <c r="O19" s="64"/>
      <c r="P19" s="49">
        <f t="shared" si="9"/>
        <v>0</v>
      </c>
      <c r="Q19" s="46">
        <f t="shared" si="5"/>
        <v>0</v>
      </c>
      <c r="T19" s="89">
        <v>250000</v>
      </c>
      <c r="U19" s="49">
        <f t="shared" si="6"/>
        <v>250000</v>
      </c>
      <c r="V19" s="46">
        <f t="shared" si="7"/>
        <v>4.6443737181585017E-3</v>
      </c>
      <c r="W19" s="72">
        <f t="shared" si="8"/>
        <v>250000</v>
      </c>
      <c r="X19" s="46">
        <f t="shared" si="7"/>
        <v>2.044393418908635E-3</v>
      </c>
    </row>
    <row r="20" spans="1:24" ht="15.75" thickBot="1">
      <c r="A20" s="22">
        <v>16</v>
      </c>
      <c r="B20" s="23" t="s">
        <v>69</v>
      </c>
      <c r="C20" s="24">
        <v>1213493</v>
      </c>
      <c r="D20" s="24">
        <v>2200000</v>
      </c>
      <c r="E20" s="25">
        <v>7717000</v>
      </c>
      <c r="F20" s="26">
        <f t="shared" si="0"/>
        <v>11130493</v>
      </c>
      <c r="G20" s="46">
        <f t="shared" si="1"/>
        <v>1.225462306255986</v>
      </c>
      <c r="H20" s="30">
        <v>7717000</v>
      </c>
      <c r="I20" s="30">
        <v>7173775.0599999996</v>
      </c>
      <c r="J20" s="31">
        <v>311444.15999999997</v>
      </c>
      <c r="K20" s="49">
        <f t="shared" si="2"/>
        <v>15202219.219999999</v>
      </c>
      <c r="L20" s="46">
        <f t="shared" si="3"/>
        <v>0.84817495543928845</v>
      </c>
      <c r="M20" s="97">
        <v>431000</v>
      </c>
      <c r="N20" s="98">
        <v>80197993.930000007</v>
      </c>
      <c r="O20" s="98">
        <v>53921603.630000003</v>
      </c>
      <c r="P20" s="49">
        <f t="shared" si="9"/>
        <v>134550597.56</v>
      </c>
      <c r="Q20" s="46">
        <f t="shared" si="5"/>
        <v>3.246019368311106</v>
      </c>
      <c r="R20" s="89">
        <v>109548045.5</v>
      </c>
      <c r="S20" s="89">
        <v>45510928.009999998</v>
      </c>
      <c r="T20" s="89">
        <v>8493741</v>
      </c>
      <c r="U20" s="49">
        <f t="shared" si="6"/>
        <v>163552714.50999999</v>
      </c>
      <c r="V20" s="46">
        <f t="shared" si="7"/>
        <v>3.0383997152148985</v>
      </c>
      <c r="W20" s="72">
        <f t="shared" si="8"/>
        <v>324436024.28999996</v>
      </c>
      <c r="X20" s="46">
        <f t="shared" si="7"/>
        <v>2.6530994916614317</v>
      </c>
    </row>
    <row r="21" spans="1:24" ht="15.75" thickBot="1">
      <c r="A21" s="22">
        <v>17</v>
      </c>
      <c r="B21" s="23" t="s">
        <v>67</v>
      </c>
      <c r="C21" s="24">
        <v>4355454.9000000004</v>
      </c>
      <c r="D21" s="24">
        <v>20096820</v>
      </c>
      <c r="E21" s="25">
        <v>14873325</v>
      </c>
      <c r="F21" s="26">
        <f t="shared" si="0"/>
        <v>39325599.899999999</v>
      </c>
      <c r="G21" s="46">
        <f t="shared" si="1"/>
        <v>4.3297309785248661</v>
      </c>
      <c r="H21" s="30"/>
      <c r="I21" s="30"/>
      <c r="J21" s="31"/>
      <c r="K21" s="49">
        <f t="shared" si="2"/>
        <v>0</v>
      </c>
      <c r="L21" s="46">
        <f t="shared" si="3"/>
        <v>0</v>
      </c>
      <c r="M21" s="30">
        <v>0</v>
      </c>
      <c r="N21" s="30">
        <v>0</v>
      </c>
      <c r="O21" s="31">
        <v>0</v>
      </c>
      <c r="P21" s="49">
        <f t="shared" si="9"/>
        <v>0</v>
      </c>
      <c r="Q21" s="46">
        <f t="shared" si="5"/>
        <v>0</v>
      </c>
      <c r="R21" s="74">
        <v>0</v>
      </c>
      <c r="S21" s="16">
        <v>0</v>
      </c>
      <c r="T21" s="74">
        <v>0</v>
      </c>
      <c r="U21" s="49">
        <f t="shared" si="6"/>
        <v>0</v>
      </c>
      <c r="V21" s="46">
        <f t="shared" si="7"/>
        <v>0</v>
      </c>
      <c r="W21" s="72">
        <f t="shared" si="8"/>
        <v>39325599.899999999</v>
      </c>
      <c r="X21" s="46">
        <f t="shared" si="7"/>
        <v>0.32158799052077625</v>
      </c>
    </row>
    <row r="22" spans="1:24" ht="15.75" thickBot="1">
      <c r="A22" s="22">
        <v>18</v>
      </c>
      <c r="B22" s="23" t="s">
        <v>51</v>
      </c>
      <c r="C22" s="24"/>
      <c r="D22" s="24"/>
      <c r="E22" s="25"/>
      <c r="F22" s="26">
        <f t="shared" si="0"/>
        <v>0</v>
      </c>
      <c r="G22" s="46">
        <f t="shared" si="1"/>
        <v>0</v>
      </c>
      <c r="H22" s="30"/>
      <c r="I22" s="30"/>
      <c r="J22" s="31"/>
      <c r="K22" s="49">
        <f t="shared" si="2"/>
        <v>0</v>
      </c>
      <c r="L22" s="46">
        <f t="shared" si="3"/>
        <v>0</v>
      </c>
      <c r="M22" s="63"/>
      <c r="N22" s="30">
        <v>774402896.54999995</v>
      </c>
      <c r="O22" s="31">
        <v>891854359.66999996</v>
      </c>
      <c r="P22" s="49">
        <f t="shared" si="9"/>
        <v>1666257256.2199998</v>
      </c>
      <c r="Q22" s="46">
        <f t="shared" si="5"/>
        <v>40.198285435834968</v>
      </c>
      <c r="R22" s="89">
        <v>999095494.77999997</v>
      </c>
      <c r="S22" s="89">
        <v>893948361.30999994</v>
      </c>
      <c r="T22" s="89">
        <v>837477378.88999999</v>
      </c>
      <c r="U22" s="49">
        <f t="shared" si="6"/>
        <v>2730521234.9799995</v>
      </c>
      <c r="V22" s="46">
        <f t="shared" si="7"/>
        <v>50.726244242459217</v>
      </c>
      <c r="W22" s="72">
        <f t="shared" si="8"/>
        <v>4396778491.1999989</v>
      </c>
      <c r="X22" s="46">
        <f t="shared" si="7"/>
        <v>35.954980047233256</v>
      </c>
    </row>
    <row r="23" spans="1:24" ht="15.75" thickBot="1">
      <c r="A23" s="22">
        <v>19</v>
      </c>
      <c r="B23" s="27" t="s">
        <v>53</v>
      </c>
      <c r="C23" s="24"/>
      <c r="D23" s="24"/>
      <c r="E23" s="25"/>
      <c r="F23" s="26">
        <f t="shared" si="0"/>
        <v>0</v>
      </c>
      <c r="G23" s="46">
        <f t="shared" si="1"/>
        <v>0</v>
      </c>
      <c r="H23" s="32"/>
      <c r="I23" s="32"/>
      <c r="J23" s="33"/>
      <c r="K23" s="49">
        <f t="shared" si="2"/>
        <v>0</v>
      </c>
      <c r="L23" s="46">
        <f t="shared" si="3"/>
        <v>0</v>
      </c>
      <c r="M23" s="61"/>
      <c r="N23" s="95">
        <v>134125843.34999999</v>
      </c>
      <c r="O23" s="95">
        <v>359241427.13</v>
      </c>
      <c r="P23" s="49">
        <f t="shared" si="9"/>
        <v>493367270.48000002</v>
      </c>
      <c r="Q23" s="46">
        <f t="shared" si="5"/>
        <v>11.902434806762697</v>
      </c>
      <c r="R23" s="89">
        <v>388145210.93000001</v>
      </c>
      <c r="S23" s="89">
        <v>336051532.25999999</v>
      </c>
      <c r="T23" s="89">
        <v>86829146.530000001</v>
      </c>
      <c r="U23" s="49">
        <f t="shared" si="6"/>
        <v>811025889.72000003</v>
      </c>
      <c r="V23" s="46">
        <f t="shared" si="7"/>
        <v>15.066829307846735</v>
      </c>
      <c r="W23" s="72">
        <f t="shared" si="8"/>
        <v>1304393160.2</v>
      </c>
      <c r="X23" s="46">
        <f t="shared" si="7"/>
        <v>10.666771169529268</v>
      </c>
    </row>
    <row r="24" spans="1:24" ht="15.75" thickBot="1">
      <c r="A24" s="22">
        <v>21</v>
      </c>
      <c r="B24" s="27" t="s">
        <v>55</v>
      </c>
      <c r="C24" s="24"/>
      <c r="D24" s="24"/>
      <c r="E24" s="25"/>
      <c r="F24" s="26">
        <f t="shared" si="0"/>
        <v>0</v>
      </c>
      <c r="G24" s="46">
        <f t="shared" si="1"/>
        <v>0</v>
      </c>
      <c r="H24" s="32"/>
      <c r="I24" s="32"/>
      <c r="J24" s="33"/>
      <c r="K24" s="49">
        <f t="shared" si="2"/>
        <v>0</v>
      </c>
      <c r="L24" s="46">
        <f t="shared" si="3"/>
        <v>0</v>
      </c>
      <c r="M24" s="63"/>
      <c r="N24" s="32">
        <v>14325000</v>
      </c>
      <c r="O24" s="33">
        <v>4805000</v>
      </c>
      <c r="P24" s="49">
        <f t="shared" si="9"/>
        <v>19130000</v>
      </c>
      <c r="Q24" s="46">
        <f t="shared" si="5"/>
        <v>0.46150928826682391</v>
      </c>
      <c r="R24" s="89">
        <v>10927000</v>
      </c>
      <c r="S24" s="89">
        <v>4849960</v>
      </c>
      <c r="T24" s="89">
        <v>2180535.0099999998</v>
      </c>
      <c r="U24" s="49">
        <f t="shared" si="6"/>
        <v>17957495.009999998</v>
      </c>
      <c r="V24" s="46">
        <f t="shared" si="7"/>
        <v>0.33360527147362573</v>
      </c>
      <c r="W24" s="72">
        <f t="shared" si="8"/>
        <v>37087495.009999998</v>
      </c>
      <c r="X24" s="46">
        <f t="shared" si="7"/>
        <v>0.3032857228890033</v>
      </c>
    </row>
    <row r="25" spans="1:24" ht="15.75" thickBot="1">
      <c r="A25" s="22">
        <v>22</v>
      </c>
      <c r="B25" s="27" t="s">
        <v>95</v>
      </c>
      <c r="C25" s="24">
        <v>63593.02</v>
      </c>
      <c r="D25" s="24">
        <v>9950</v>
      </c>
      <c r="E25" s="25"/>
      <c r="F25" s="26">
        <f t="shared" si="0"/>
        <v>73543.01999999999</v>
      </c>
      <c r="G25" s="46">
        <f t="shared" si="1"/>
        <v>8.0970536433768118E-3</v>
      </c>
      <c r="H25" s="32">
        <v>6038767.1200000001</v>
      </c>
      <c r="I25" s="32">
        <v>4000000</v>
      </c>
      <c r="J25" s="33">
        <v>20941810.82</v>
      </c>
      <c r="K25" s="49">
        <f t="shared" si="2"/>
        <v>30980577.940000001</v>
      </c>
      <c r="L25" s="46">
        <f t="shared" si="3"/>
        <v>1.7284943687151291</v>
      </c>
      <c r="M25" s="32">
        <v>13700000</v>
      </c>
      <c r="N25" s="32"/>
      <c r="O25" s="33"/>
      <c r="P25" s="49">
        <f t="shared" si="9"/>
        <v>13700000</v>
      </c>
      <c r="Q25" s="46">
        <f t="shared" si="5"/>
        <v>0.33051109509960724</v>
      </c>
      <c r="R25" s="89"/>
      <c r="S25" s="89">
        <v>3000000</v>
      </c>
      <c r="T25" s="89">
        <v>3000000</v>
      </c>
      <c r="U25" s="49">
        <f t="shared" si="6"/>
        <v>6000000</v>
      </c>
      <c r="V25" s="46">
        <f t="shared" si="7"/>
        <v>0.11146496923580404</v>
      </c>
      <c r="W25" s="72">
        <f t="shared" si="8"/>
        <v>50754120.960000001</v>
      </c>
      <c r="X25" s="46">
        <f t="shared" si="7"/>
        <v>0.41504556349246718</v>
      </c>
    </row>
    <row r="26" spans="1:24" ht="15.75" thickBot="1">
      <c r="A26" s="22">
        <v>23</v>
      </c>
      <c r="B26" s="27" t="s">
        <v>62</v>
      </c>
      <c r="C26" s="24"/>
      <c r="D26" s="24"/>
      <c r="E26" s="25"/>
      <c r="F26" s="26">
        <f t="shared" si="0"/>
        <v>0</v>
      </c>
      <c r="G26" s="46">
        <f t="shared" si="1"/>
        <v>0</v>
      </c>
      <c r="H26" s="32"/>
      <c r="I26" s="32"/>
      <c r="J26" s="33"/>
      <c r="K26" s="49">
        <f t="shared" si="2"/>
        <v>0</v>
      </c>
      <c r="L26" s="46">
        <f t="shared" si="3"/>
        <v>0</v>
      </c>
      <c r="M26" s="94">
        <v>63800</v>
      </c>
      <c r="N26" s="32">
        <v>6315000</v>
      </c>
      <c r="O26" s="33">
        <v>15080735</v>
      </c>
      <c r="P26" s="49">
        <f t="shared" si="9"/>
        <v>21459535</v>
      </c>
      <c r="Q26" s="46">
        <f t="shared" si="5"/>
        <v>0.51770908125389425</v>
      </c>
      <c r="R26" s="89">
        <v>109910258</v>
      </c>
      <c r="S26" s="89">
        <v>19134704</v>
      </c>
      <c r="T26" s="89"/>
      <c r="U26" s="49">
        <f t="shared" si="6"/>
        <v>129044962</v>
      </c>
      <c r="V26" s="46">
        <f t="shared" si="7"/>
        <v>2.3973321198942505</v>
      </c>
      <c r="W26" s="72">
        <f t="shared" si="8"/>
        <v>150504497</v>
      </c>
      <c r="X26" s="46">
        <f t="shared" si="7"/>
        <v>1.2307616127318173</v>
      </c>
    </row>
    <row r="27" spans="1:24" ht="15.75" thickBot="1">
      <c r="A27" s="22">
        <v>24</v>
      </c>
      <c r="B27" s="27" t="s">
        <v>65</v>
      </c>
      <c r="C27" s="24">
        <v>460624.2</v>
      </c>
      <c r="D27" s="24"/>
      <c r="E27" s="25">
        <v>970</v>
      </c>
      <c r="F27" s="26">
        <f t="shared" si="0"/>
        <v>461594.2</v>
      </c>
      <c r="G27" s="46">
        <f t="shared" si="1"/>
        <v>5.0821315182210426E-2</v>
      </c>
      <c r="H27" s="32"/>
      <c r="I27" s="32">
        <v>34980</v>
      </c>
      <c r="J27" s="33"/>
      <c r="K27" s="49">
        <f t="shared" si="2"/>
        <v>34980</v>
      </c>
      <c r="L27" s="46">
        <f t="shared" si="3"/>
        <v>1.9516334761331188E-3</v>
      </c>
      <c r="M27" s="32"/>
      <c r="N27" s="32">
        <v>16669531.15</v>
      </c>
      <c r="O27" s="33">
        <v>6375000</v>
      </c>
      <c r="P27" s="49">
        <f t="shared" si="9"/>
        <v>23044531.149999999</v>
      </c>
      <c r="Q27" s="46">
        <f t="shared" si="5"/>
        <v>0.55594695083529289</v>
      </c>
      <c r="R27" s="89">
        <v>42722103.649999999</v>
      </c>
      <c r="S27" s="89">
        <v>21754156</v>
      </c>
      <c r="T27" s="89">
        <v>9870104.2200000007</v>
      </c>
      <c r="U27" s="49">
        <f t="shared" si="6"/>
        <v>74346363.870000005</v>
      </c>
      <c r="V27" s="46">
        <f t="shared" si="7"/>
        <v>1.3811691935939074</v>
      </c>
      <c r="W27" s="72">
        <f t="shared" si="8"/>
        <v>97887469.220000014</v>
      </c>
      <c r="X27" s="46">
        <f t="shared" si="7"/>
        <v>0.8004819914679584</v>
      </c>
    </row>
    <row r="28" spans="1:24" ht="15.75" thickBot="1">
      <c r="A28" s="41"/>
      <c r="B28" s="11" t="s">
        <v>66</v>
      </c>
      <c r="C28" s="42">
        <v>12200000</v>
      </c>
      <c r="D28" s="42"/>
      <c r="E28" s="43"/>
      <c r="F28" s="26"/>
      <c r="G28" s="46">
        <f t="shared" si="1"/>
        <v>0</v>
      </c>
      <c r="H28" s="32"/>
      <c r="I28" s="32"/>
      <c r="J28" s="44"/>
      <c r="K28" s="49">
        <f t="shared" si="2"/>
        <v>0</v>
      </c>
      <c r="L28" s="46">
        <f t="shared" si="3"/>
        <v>0</v>
      </c>
      <c r="M28" s="66"/>
      <c r="N28" s="62"/>
      <c r="O28" s="44"/>
      <c r="P28" s="49"/>
      <c r="Q28" s="46">
        <f t="shared" si="5"/>
        <v>0</v>
      </c>
      <c r="U28" s="49">
        <f t="shared" si="6"/>
        <v>0</v>
      </c>
      <c r="V28" s="46">
        <f t="shared" si="7"/>
        <v>0</v>
      </c>
      <c r="W28" s="72">
        <f t="shared" si="8"/>
        <v>0</v>
      </c>
      <c r="X28" s="46">
        <f t="shared" si="7"/>
        <v>0</v>
      </c>
    </row>
    <row r="29" spans="1:24" ht="15.75" thickBot="1">
      <c r="A29" s="41">
        <v>25</v>
      </c>
      <c r="B29" s="11" t="s">
        <v>71</v>
      </c>
      <c r="C29" s="42"/>
      <c r="D29" s="42">
        <v>997460</v>
      </c>
      <c r="E29" s="43" t="s">
        <v>96</v>
      </c>
      <c r="F29" s="26"/>
      <c r="G29" s="46">
        <f t="shared" si="1"/>
        <v>0</v>
      </c>
      <c r="H29" s="32" t="s">
        <v>93</v>
      </c>
      <c r="I29" s="32"/>
      <c r="J29" s="44"/>
      <c r="K29" s="49">
        <f t="shared" si="2"/>
        <v>0</v>
      </c>
      <c r="L29" s="46">
        <f t="shared" si="3"/>
        <v>0</v>
      </c>
      <c r="M29" s="61"/>
      <c r="N29" s="32"/>
      <c r="O29" s="44"/>
      <c r="P29" s="49">
        <f t="shared" si="9"/>
        <v>0</v>
      </c>
      <c r="Q29" s="46">
        <f t="shared" si="5"/>
        <v>0</v>
      </c>
      <c r="S29" s="89">
        <v>570480</v>
      </c>
      <c r="U29" s="49">
        <f t="shared" si="6"/>
        <v>570480</v>
      </c>
      <c r="V29" s="46">
        <f t="shared" si="7"/>
        <v>1.0598089274940247E-2</v>
      </c>
      <c r="W29" s="72">
        <f t="shared" si="8"/>
        <v>570480</v>
      </c>
      <c r="X29" s="46">
        <f t="shared" si="7"/>
        <v>4.6651422304759922E-3</v>
      </c>
    </row>
    <row r="30" spans="1:24" s="84" customFormat="1" ht="15.75" thickBot="1">
      <c r="A30" s="88"/>
      <c r="B30" s="87" t="s">
        <v>56</v>
      </c>
      <c r="C30" s="86"/>
      <c r="D30" s="86"/>
      <c r="E30" s="85"/>
      <c r="F30" s="77">
        <f t="shared" si="0"/>
        <v>0</v>
      </c>
      <c r="G30" s="46">
        <f t="shared" si="1"/>
        <v>0</v>
      </c>
      <c r="H30" s="32">
        <v>1017701.4</v>
      </c>
      <c r="I30" s="32">
        <v>2000000</v>
      </c>
      <c r="J30" s="32"/>
      <c r="K30" s="49">
        <f t="shared" si="2"/>
        <v>3017701.4</v>
      </c>
      <c r="L30" s="46">
        <f t="shared" si="3"/>
        <v>0.16836612559216063</v>
      </c>
      <c r="M30" s="32">
        <v>0</v>
      </c>
      <c r="N30" s="32">
        <v>101562654.48999999</v>
      </c>
      <c r="O30" s="32">
        <v>97395210.299999997</v>
      </c>
      <c r="P30" s="49">
        <f t="shared" si="9"/>
        <v>198957864.78999999</v>
      </c>
      <c r="Q30" s="46">
        <f t="shared" si="5"/>
        <v>4.7998380854322988</v>
      </c>
      <c r="R30" s="75">
        <v>127977444.42</v>
      </c>
      <c r="S30" s="75">
        <v>166215890.99000001</v>
      </c>
      <c r="T30" s="75">
        <v>150626257.99000001</v>
      </c>
      <c r="U30" s="49">
        <f t="shared" si="6"/>
        <v>444819593.40000004</v>
      </c>
      <c r="V30" s="46">
        <f t="shared" si="7"/>
        <v>8.2636337156356454</v>
      </c>
      <c r="W30" s="72">
        <f t="shared" si="8"/>
        <v>646795159.59000003</v>
      </c>
      <c r="X30" s="46">
        <f t="shared" si="7"/>
        <v>5.289215070591025</v>
      </c>
    </row>
    <row r="31" spans="1:24" s="81" customFormat="1" ht="15.75" thickBot="1">
      <c r="B31" s="81" t="s">
        <v>41</v>
      </c>
      <c r="C31" s="80">
        <f t="shared" ref="C31:D31" si="10">SUM(C5:C30)</f>
        <v>187902912.34999999</v>
      </c>
      <c r="D31" s="80">
        <f t="shared" si="10"/>
        <v>476543736.54000002</v>
      </c>
      <c r="E31" s="80">
        <f>SUM(E5:E30)</f>
        <v>243822250.38</v>
      </c>
      <c r="F31" s="80">
        <f>SUM(C31:E31)</f>
        <v>908268899.26999998</v>
      </c>
      <c r="G31" s="79">
        <f t="shared" si="1"/>
        <v>100</v>
      </c>
      <c r="H31" s="82">
        <f t="shared" ref="H31:J31" si="11">SUM(H5:H30)</f>
        <v>563274973.18000007</v>
      </c>
      <c r="I31" s="82">
        <f t="shared" si="11"/>
        <v>616474912.76999998</v>
      </c>
      <c r="J31" s="82">
        <f t="shared" si="11"/>
        <v>612594856.42999995</v>
      </c>
      <c r="K31" s="82">
        <f>SUM(K5:K30)</f>
        <v>1792344742.3800006</v>
      </c>
      <c r="L31" s="76">
        <f t="shared" si="3"/>
        <v>100</v>
      </c>
      <c r="M31" s="83">
        <v>1064192752.24</v>
      </c>
      <c r="N31" s="83">
        <v>1298931433.3599999</v>
      </c>
      <c r="O31" s="83">
        <v>1781971154.05</v>
      </c>
      <c r="P31" s="78">
        <f>SUM(P5:P30)</f>
        <v>4145095339.6499996</v>
      </c>
      <c r="Q31" s="105">
        <f t="shared" si="5"/>
        <v>100</v>
      </c>
      <c r="R31" s="80">
        <v>2031208619.1400001</v>
      </c>
      <c r="S31" s="80">
        <v>1920796704.3599999</v>
      </c>
      <c r="T31" s="80">
        <v>1430851767.0599999</v>
      </c>
      <c r="U31" s="80">
        <f>SUM(U5:U30)</f>
        <v>5382857090.5599995</v>
      </c>
      <c r="V31" s="79">
        <f t="shared" si="7"/>
        <v>100</v>
      </c>
      <c r="W31" s="72">
        <f>U31+P31+K31+F31</f>
        <v>12228566071.860001</v>
      </c>
      <c r="X31" s="79">
        <f t="shared" si="7"/>
        <v>100</v>
      </c>
    </row>
    <row r="34" spans="11:21">
      <c r="K34" s="49"/>
      <c r="P34" s="49"/>
      <c r="U34" s="49"/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1 Cap Impt by Type</vt:lpstr>
      <vt:lpstr>Table 2 Cap Import by Sector</vt:lpstr>
      <vt:lpstr>Table 3 Cap Import by Origin </vt:lpstr>
      <vt:lpstr>Tab 4 By destination </vt:lpstr>
      <vt:lpstr>Tab 5 By Bank</vt:lpstr>
      <vt:lpstr>Table 4 Cap import by Banks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Yemi Kale</dc:creator>
  <cp:lastModifiedBy>Yemi Kale</cp:lastModifiedBy>
  <dcterms:created xsi:type="dcterms:W3CDTF">2017-05-16T18:18:33Z</dcterms:created>
  <dcterms:modified xsi:type="dcterms:W3CDTF">2019-06-28T13:14:58Z</dcterms:modified>
</cp:coreProperties>
</file>